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2017\obnova plota\2019\Výzva realizácia obnova plota\"/>
    </mc:Choice>
  </mc:AlternateContent>
  <bookViews>
    <workbookView xWindow="0" yWindow="0" windowWidth="21600" windowHeight="9630"/>
  </bookViews>
  <sheets>
    <sheet name="Rekapitulácia stavby" sheetId="1" r:id="rId1"/>
    <sheet name="18-56alt - Úprava histori..." sheetId="2" r:id="rId2"/>
  </sheets>
  <definedNames>
    <definedName name="_xlnm._FilterDatabase" localSheetId="1" hidden="1">'18-56alt - Úprava histori...'!$C$122:$K$273</definedName>
    <definedName name="_xlnm.Print_Titles" localSheetId="1">'18-56alt - Úprava histori...'!$122:$122</definedName>
    <definedName name="_xlnm.Print_Titles" localSheetId="0">'Rekapitulácia stavby'!$92:$92</definedName>
    <definedName name="_xlnm.Print_Area" localSheetId="1">'18-56alt - Úprava histori...'!$C$82:$J$106,'18-56alt - Úprava histori...'!$C$112:$K$273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273" i="2"/>
  <c r="BH273" i="2"/>
  <c r="BG273" i="2"/>
  <c r="BE273" i="2"/>
  <c r="T273" i="2"/>
  <c r="R273" i="2"/>
  <c r="P273" i="2"/>
  <c r="BK273" i="2"/>
  <c r="J273" i="2"/>
  <c r="BF273" i="2"/>
  <c r="BI272" i="2"/>
  <c r="BH272" i="2"/>
  <c r="BG272" i="2"/>
  <c r="BE272" i="2"/>
  <c r="T272" i="2"/>
  <c r="T271" i="2"/>
  <c r="R272" i="2"/>
  <c r="R271" i="2"/>
  <c r="P272" i="2"/>
  <c r="P271" i="2"/>
  <c r="BK272" i="2"/>
  <c r="BK271" i="2"/>
  <c r="J271" i="2" s="1"/>
  <c r="J105" i="2" s="1"/>
  <c r="J272" i="2"/>
  <c r="BF272" i="2" s="1"/>
  <c r="BI270" i="2"/>
  <c r="BH270" i="2"/>
  <c r="BG270" i="2"/>
  <c r="BE270" i="2"/>
  <c r="T270" i="2"/>
  <c r="R270" i="2"/>
  <c r="P270" i="2"/>
  <c r="BK270" i="2"/>
  <c r="J270" i="2"/>
  <c r="BF270" i="2"/>
  <c r="BI269" i="2"/>
  <c r="BH269" i="2"/>
  <c r="BG269" i="2"/>
  <c r="BE269" i="2"/>
  <c r="T269" i="2"/>
  <c r="R269" i="2"/>
  <c r="P269" i="2"/>
  <c r="BK269" i="2"/>
  <c r="J269" i="2"/>
  <c r="BF269" i="2"/>
  <c r="BI268" i="2"/>
  <c r="BH268" i="2"/>
  <c r="BG268" i="2"/>
  <c r="BE268" i="2"/>
  <c r="T268" i="2"/>
  <c r="R268" i="2"/>
  <c r="P268" i="2"/>
  <c r="BK268" i="2"/>
  <c r="J268" i="2"/>
  <c r="BF268" i="2"/>
  <c r="BI267" i="2"/>
  <c r="BH267" i="2"/>
  <c r="BG267" i="2"/>
  <c r="BE267" i="2"/>
  <c r="T267" i="2"/>
  <c r="R267" i="2"/>
  <c r="P267" i="2"/>
  <c r="BK267" i="2"/>
  <c r="J267" i="2"/>
  <c r="BF267" i="2"/>
  <c r="BI266" i="2"/>
  <c r="BH266" i="2"/>
  <c r="BG266" i="2"/>
  <c r="BE266" i="2"/>
  <c r="T266" i="2"/>
  <c r="R266" i="2"/>
  <c r="P266" i="2"/>
  <c r="BK266" i="2"/>
  <c r="J266" i="2"/>
  <c r="BF266" i="2"/>
  <c r="BI265" i="2"/>
  <c r="BH265" i="2"/>
  <c r="BG265" i="2"/>
  <c r="BE265" i="2"/>
  <c r="T265" i="2"/>
  <c r="R265" i="2"/>
  <c r="P265" i="2"/>
  <c r="BK265" i="2"/>
  <c r="J265" i="2"/>
  <c r="BF265" i="2"/>
  <c r="BI264" i="2"/>
  <c r="BH264" i="2"/>
  <c r="BG264" i="2"/>
  <c r="BE264" i="2"/>
  <c r="T264" i="2"/>
  <c r="R264" i="2"/>
  <c r="P264" i="2"/>
  <c r="BK264" i="2"/>
  <c r="J264" i="2"/>
  <c r="BF264" i="2"/>
  <c r="BI263" i="2"/>
  <c r="BH263" i="2"/>
  <c r="BG263" i="2"/>
  <c r="BE263" i="2"/>
  <c r="T263" i="2"/>
  <c r="T262" i="2"/>
  <c r="R263" i="2"/>
  <c r="R262" i="2"/>
  <c r="P263" i="2"/>
  <c r="P262" i="2"/>
  <c r="BK263" i="2"/>
  <c r="BK262" i="2"/>
  <c r="J262" i="2" s="1"/>
  <c r="J104" i="2" s="1"/>
  <c r="J263" i="2"/>
  <c r="BF263" i="2" s="1"/>
  <c r="BI261" i="2"/>
  <c r="BH261" i="2"/>
  <c r="BG261" i="2"/>
  <c r="BE261" i="2"/>
  <c r="T261" i="2"/>
  <c r="R261" i="2"/>
  <c r="P261" i="2"/>
  <c r="BK261" i="2"/>
  <c r="J261" i="2"/>
  <c r="BF261" i="2"/>
  <c r="BI260" i="2"/>
  <c r="BH260" i="2"/>
  <c r="BG260" i="2"/>
  <c r="BE260" i="2"/>
  <c r="T260" i="2"/>
  <c r="R260" i="2"/>
  <c r="P260" i="2"/>
  <c r="BK260" i="2"/>
  <c r="J260" i="2"/>
  <c r="BF260" i="2"/>
  <c r="BI258" i="2"/>
  <c r="BH258" i="2"/>
  <c r="BG258" i="2"/>
  <c r="BE258" i="2"/>
  <c r="T258" i="2"/>
  <c r="T257" i="2"/>
  <c r="T256" i="2" s="1"/>
  <c r="R258" i="2"/>
  <c r="R257" i="2" s="1"/>
  <c r="R256" i="2" s="1"/>
  <c r="P258" i="2"/>
  <c r="P257" i="2"/>
  <c r="P256" i="2" s="1"/>
  <c r="BK258" i="2"/>
  <c r="BK257" i="2" s="1"/>
  <c r="J258" i="2"/>
  <c r="BF258" i="2"/>
  <c r="BI255" i="2"/>
  <c r="BH255" i="2"/>
  <c r="BG255" i="2"/>
  <c r="BE255" i="2"/>
  <c r="T255" i="2"/>
  <c r="T254" i="2"/>
  <c r="R255" i="2"/>
  <c r="R254" i="2"/>
  <c r="P255" i="2"/>
  <c r="P254" i="2"/>
  <c r="BK255" i="2"/>
  <c r="BK254" i="2"/>
  <c r="J254" i="2" s="1"/>
  <c r="J101" i="2" s="1"/>
  <c r="J255" i="2"/>
  <c r="BF255" i="2" s="1"/>
  <c r="BI250" i="2"/>
  <c r="BH250" i="2"/>
  <c r="BG250" i="2"/>
  <c r="BE250" i="2"/>
  <c r="T250" i="2"/>
  <c r="R250" i="2"/>
  <c r="P250" i="2"/>
  <c r="BK250" i="2"/>
  <c r="J250" i="2"/>
  <c r="BF250" i="2"/>
  <c r="BI249" i="2"/>
  <c r="BH249" i="2"/>
  <c r="BG249" i="2"/>
  <c r="BE249" i="2"/>
  <c r="T249" i="2"/>
  <c r="R249" i="2"/>
  <c r="P249" i="2"/>
  <c r="BK249" i="2"/>
  <c r="J249" i="2"/>
  <c r="BF249" i="2"/>
  <c r="BI248" i="2"/>
  <c r="BH248" i="2"/>
  <c r="BG248" i="2"/>
  <c r="BE248" i="2"/>
  <c r="T248" i="2"/>
  <c r="R248" i="2"/>
  <c r="P248" i="2"/>
  <c r="BK248" i="2"/>
  <c r="J248" i="2"/>
  <c r="BF248" i="2"/>
  <c r="BI246" i="2"/>
  <c r="BH246" i="2"/>
  <c r="BG246" i="2"/>
  <c r="BE246" i="2"/>
  <c r="T246" i="2"/>
  <c r="R246" i="2"/>
  <c r="P246" i="2"/>
  <c r="BK246" i="2"/>
  <c r="J246" i="2"/>
  <c r="BF246" i="2"/>
  <c r="BI245" i="2"/>
  <c r="BH245" i="2"/>
  <c r="BG245" i="2"/>
  <c r="BE245" i="2"/>
  <c r="T245" i="2"/>
  <c r="R245" i="2"/>
  <c r="P245" i="2"/>
  <c r="BK245" i="2"/>
  <c r="J245" i="2"/>
  <c r="BF245" i="2"/>
  <c r="BI241" i="2"/>
  <c r="BH241" i="2"/>
  <c r="BG241" i="2"/>
  <c r="BE241" i="2"/>
  <c r="T241" i="2"/>
  <c r="R241" i="2"/>
  <c r="P241" i="2"/>
  <c r="BK241" i="2"/>
  <c r="J241" i="2"/>
  <c r="BF241" i="2"/>
  <c r="BI236" i="2"/>
  <c r="BH236" i="2"/>
  <c r="BG236" i="2"/>
  <c r="BE236" i="2"/>
  <c r="T236" i="2"/>
  <c r="R236" i="2"/>
  <c r="P236" i="2"/>
  <c r="BK236" i="2"/>
  <c r="J236" i="2"/>
  <c r="BF236" i="2"/>
  <c r="BI231" i="2"/>
  <c r="BH231" i="2"/>
  <c r="BG231" i="2"/>
  <c r="BE231" i="2"/>
  <c r="T231" i="2"/>
  <c r="R231" i="2"/>
  <c r="P231" i="2"/>
  <c r="BK231" i="2"/>
  <c r="J231" i="2"/>
  <c r="BF231" i="2"/>
  <c r="BI225" i="2"/>
  <c r="BH225" i="2"/>
  <c r="BG225" i="2"/>
  <c r="BE225" i="2"/>
  <c r="T225" i="2"/>
  <c r="R225" i="2"/>
  <c r="P225" i="2"/>
  <c r="BK225" i="2"/>
  <c r="J225" i="2"/>
  <c r="BF225" i="2"/>
  <c r="BI220" i="2"/>
  <c r="BH220" i="2"/>
  <c r="BG220" i="2"/>
  <c r="BE220" i="2"/>
  <c r="T220" i="2"/>
  <c r="R220" i="2"/>
  <c r="P220" i="2"/>
  <c r="BK220" i="2"/>
  <c r="J220" i="2"/>
  <c r="BF220" i="2"/>
  <c r="BI218" i="2"/>
  <c r="BH218" i="2"/>
  <c r="BG218" i="2"/>
  <c r="BE218" i="2"/>
  <c r="T218" i="2"/>
  <c r="R218" i="2"/>
  <c r="P218" i="2"/>
  <c r="BK218" i="2"/>
  <c r="J218" i="2"/>
  <c r="BF218" i="2"/>
  <c r="BI206" i="2"/>
  <c r="BH206" i="2"/>
  <c r="BG206" i="2"/>
  <c r="BE206" i="2"/>
  <c r="T206" i="2"/>
  <c r="R206" i="2"/>
  <c r="P206" i="2"/>
  <c r="BK206" i="2"/>
  <c r="J206" i="2"/>
  <c r="BF206" i="2"/>
  <c r="BI202" i="2"/>
  <c r="BH202" i="2"/>
  <c r="BG202" i="2"/>
  <c r="BE202" i="2"/>
  <c r="T202" i="2"/>
  <c r="R202" i="2"/>
  <c r="P202" i="2"/>
  <c r="BK202" i="2"/>
  <c r="J202" i="2"/>
  <c r="BF202" i="2"/>
  <c r="BI199" i="2"/>
  <c r="BH199" i="2"/>
  <c r="BG199" i="2"/>
  <c r="BE199" i="2"/>
  <c r="T199" i="2"/>
  <c r="R199" i="2"/>
  <c r="P199" i="2"/>
  <c r="BK199" i="2"/>
  <c r="J199" i="2"/>
  <c r="BF199" i="2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R196" i="2"/>
  <c r="P196" i="2"/>
  <c r="BK196" i="2"/>
  <c r="J196" i="2"/>
  <c r="BF196" i="2"/>
  <c r="BI194" i="2"/>
  <c r="BH194" i="2"/>
  <c r="BG194" i="2"/>
  <c r="BE194" i="2"/>
  <c r="T194" i="2"/>
  <c r="T193" i="2"/>
  <c r="R194" i="2"/>
  <c r="R193" i="2"/>
  <c r="P194" i="2"/>
  <c r="P193" i="2"/>
  <c r="BK194" i="2"/>
  <c r="BK193" i="2"/>
  <c r="J193" i="2" s="1"/>
  <c r="J100" i="2" s="1"/>
  <c r="J194" i="2"/>
  <c r="BF194" i="2" s="1"/>
  <c r="BI191" i="2"/>
  <c r="BH191" i="2"/>
  <c r="BG191" i="2"/>
  <c r="BE191" i="2"/>
  <c r="T191" i="2"/>
  <c r="R191" i="2"/>
  <c r="P191" i="2"/>
  <c r="BK191" i="2"/>
  <c r="J191" i="2"/>
  <c r="BF191" i="2"/>
  <c r="BI189" i="2"/>
  <c r="BH189" i="2"/>
  <c r="BG189" i="2"/>
  <c r="BE189" i="2"/>
  <c r="T189" i="2"/>
  <c r="R189" i="2"/>
  <c r="P189" i="2"/>
  <c r="BK189" i="2"/>
  <c r="J189" i="2"/>
  <c r="BF189" i="2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/>
  <c r="BI181" i="2"/>
  <c r="BH181" i="2"/>
  <c r="BG181" i="2"/>
  <c r="BE181" i="2"/>
  <c r="T181" i="2"/>
  <c r="R181" i="2"/>
  <c r="P181" i="2"/>
  <c r="BK181" i="2"/>
  <c r="J181" i="2"/>
  <c r="BF181" i="2"/>
  <c r="BI179" i="2"/>
  <c r="BH179" i="2"/>
  <c r="BG179" i="2"/>
  <c r="BE179" i="2"/>
  <c r="T179" i="2"/>
  <c r="R179" i="2"/>
  <c r="P179" i="2"/>
  <c r="BK179" i="2"/>
  <c r="J179" i="2"/>
  <c r="BF179" i="2"/>
  <c r="BI177" i="2"/>
  <c r="BH177" i="2"/>
  <c r="BG177" i="2"/>
  <c r="BE177" i="2"/>
  <c r="T177" i="2"/>
  <c r="R177" i="2"/>
  <c r="P177" i="2"/>
  <c r="BK177" i="2"/>
  <c r="J177" i="2"/>
  <c r="BF177" i="2"/>
  <c r="BI175" i="2"/>
  <c r="BH175" i="2"/>
  <c r="BG175" i="2"/>
  <c r="BE175" i="2"/>
  <c r="T175" i="2"/>
  <c r="R175" i="2"/>
  <c r="P175" i="2"/>
  <c r="BK175" i="2"/>
  <c r="J175" i="2"/>
  <c r="BF175" i="2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/>
  <c r="BI170" i="2"/>
  <c r="BH170" i="2"/>
  <c r="BG170" i="2"/>
  <c r="BE170" i="2"/>
  <c r="T170" i="2"/>
  <c r="R170" i="2"/>
  <c r="P170" i="2"/>
  <c r="BK170" i="2"/>
  <c r="J170" i="2"/>
  <c r="BF170" i="2"/>
  <c r="BI165" i="2"/>
  <c r="BH165" i="2"/>
  <c r="BG165" i="2"/>
  <c r="BE165" i="2"/>
  <c r="T165" i="2"/>
  <c r="R165" i="2"/>
  <c r="P165" i="2"/>
  <c r="BK165" i="2"/>
  <c r="J165" i="2"/>
  <c r="BF165" i="2"/>
  <c r="BI163" i="2"/>
  <c r="BH163" i="2"/>
  <c r="BG163" i="2"/>
  <c r="BE163" i="2"/>
  <c r="T163" i="2"/>
  <c r="R163" i="2"/>
  <c r="P163" i="2"/>
  <c r="BK163" i="2"/>
  <c r="J163" i="2"/>
  <c r="BF163" i="2"/>
  <c r="BI162" i="2"/>
  <c r="BH162" i="2"/>
  <c r="BG162" i="2"/>
  <c r="BE162" i="2"/>
  <c r="T162" i="2"/>
  <c r="T161" i="2"/>
  <c r="R162" i="2"/>
  <c r="R161" i="2"/>
  <c r="P162" i="2"/>
  <c r="P161" i="2"/>
  <c r="BK162" i="2"/>
  <c r="BK161" i="2"/>
  <c r="J161" i="2" s="1"/>
  <c r="J99" i="2" s="1"/>
  <c r="J162" i="2"/>
  <c r="BF162" i="2" s="1"/>
  <c r="BI160" i="2"/>
  <c r="BH160" i="2"/>
  <c r="BG160" i="2"/>
  <c r="BE160" i="2"/>
  <c r="T160" i="2"/>
  <c r="R160" i="2"/>
  <c r="P160" i="2"/>
  <c r="BK160" i="2"/>
  <c r="J160" i="2"/>
  <c r="BF160" i="2"/>
  <c r="BI152" i="2"/>
  <c r="BH152" i="2"/>
  <c r="BG152" i="2"/>
  <c r="BE152" i="2"/>
  <c r="T152" i="2"/>
  <c r="T151" i="2"/>
  <c r="R152" i="2"/>
  <c r="R151" i="2"/>
  <c r="P152" i="2"/>
  <c r="P151" i="2"/>
  <c r="BK152" i="2"/>
  <c r="BK151" i="2"/>
  <c r="J151" i="2" s="1"/>
  <c r="J98" i="2" s="1"/>
  <c r="J152" i="2"/>
  <c r="BF152" i="2" s="1"/>
  <c r="BI146" i="2"/>
  <c r="BH146" i="2"/>
  <c r="BG146" i="2"/>
  <c r="BE146" i="2"/>
  <c r="T146" i="2"/>
  <c r="R146" i="2"/>
  <c r="P146" i="2"/>
  <c r="BK146" i="2"/>
  <c r="J146" i="2"/>
  <c r="BF146" i="2"/>
  <c r="BI144" i="2"/>
  <c r="BH144" i="2"/>
  <c r="BG144" i="2"/>
  <c r="BE144" i="2"/>
  <c r="T144" i="2"/>
  <c r="R144" i="2"/>
  <c r="P144" i="2"/>
  <c r="BK144" i="2"/>
  <c r="J144" i="2"/>
  <c r="BF144" i="2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T140" i="2"/>
  <c r="R141" i="2"/>
  <c r="R140" i="2"/>
  <c r="P141" i="2"/>
  <c r="P140" i="2"/>
  <c r="BK141" i="2"/>
  <c r="BK140" i="2"/>
  <c r="J140" i="2" s="1"/>
  <c r="J97" i="2" s="1"/>
  <c r="J141" i="2"/>
  <c r="BF141" i="2" s="1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/>
  <c r="BI136" i="2"/>
  <c r="BH136" i="2"/>
  <c r="BG136" i="2"/>
  <c r="BE136" i="2"/>
  <c r="T136" i="2"/>
  <c r="R136" i="2"/>
  <c r="P136" i="2"/>
  <c r="BK136" i="2"/>
  <c r="J136" i="2"/>
  <c r="BF136" i="2"/>
  <c r="BI134" i="2"/>
  <c r="BH134" i="2"/>
  <c r="BG134" i="2"/>
  <c r="BE134" i="2"/>
  <c r="T134" i="2"/>
  <c r="R134" i="2"/>
  <c r="P134" i="2"/>
  <c r="BK134" i="2"/>
  <c r="J134" i="2"/>
  <c r="BF134" i="2"/>
  <c r="BI132" i="2"/>
  <c r="BH132" i="2"/>
  <c r="BG132" i="2"/>
  <c r="BE132" i="2"/>
  <c r="T132" i="2"/>
  <c r="R132" i="2"/>
  <c r="P132" i="2"/>
  <c r="BK132" i="2"/>
  <c r="J132" i="2"/>
  <c r="BF132" i="2"/>
  <c r="BI130" i="2"/>
  <c r="BH130" i="2"/>
  <c r="BG130" i="2"/>
  <c r="BE130" i="2"/>
  <c r="T130" i="2"/>
  <c r="R130" i="2"/>
  <c r="P130" i="2"/>
  <c r="BK130" i="2"/>
  <c r="J130" i="2"/>
  <c r="BF130" i="2"/>
  <c r="BI128" i="2"/>
  <c r="BH128" i="2"/>
  <c r="BG128" i="2"/>
  <c r="BE128" i="2"/>
  <c r="T128" i="2"/>
  <c r="R128" i="2"/>
  <c r="P128" i="2"/>
  <c r="BK128" i="2"/>
  <c r="J128" i="2"/>
  <c r="BF128" i="2"/>
  <c r="BI127" i="2"/>
  <c r="BH127" i="2"/>
  <c r="BG127" i="2"/>
  <c r="BE127" i="2"/>
  <c r="T127" i="2"/>
  <c r="R127" i="2"/>
  <c r="P127" i="2"/>
  <c r="BK127" i="2"/>
  <c r="J127" i="2"/>
  <c r="BF127" i="2"/>
  <c r="BI126" i="2"/>
  <c r="F35" i="2"/>
  <c r="BD95" i="1" s="1"/>
  <c r="BD94" i="1" s="1"/>
  <c r="W33" i="1" s="1"/>
  <c r="BH126" i="2"/>
  <c r="F34" i="2" s="1"/>
  <c r="BC95" i="1" s="1"/>
  <c r="BC94" i="1" s="1"/>
  <c r="BG126" i="2"/>
  <c r="F33" i="2"/>
  <c r="BB95" i="1" s="1"/>
  <c r="BB94" i="1" s="1"/>
  <c r="BE126" i="2"/>
  <c r="J31" i="2" s="1"/>
  <c r="AV95" i="1" s="1"/>
  <c r="T126" i="2"/>
  <c r="T125" i="2"/>
  <c r="T124" i="2" s="1"/>
  <c r="T123" i="2" s="1"/>
  <c r="R126" i="2"/>
  <c r="R125" i="2"/>
  <c r="R124" i="2" s="1"/>
  <c r="R123" i="2" s="1"/>
  <c r="P126" i="2"/>
  <c r="P125" i="2"/>
  <c r="P124" i="2" s="1"/>
  <c r="P123" i="2" s="1"/>
  <c r="AU95" i="1" s="1"/>
  <c r="AU94" i="1" s="1"/>
  <c r="BK126" i="2"/>
  <c r="BK125" i="2" s="1"/>
  <c r="J126" i="2"/>
  <c r="BF126" i="2" s="1"/>
  <c r="J120" i="2"/>
  <c r="J119" i="2"/>
  <c r="F117" i="2"/>
  <c r="E115" i="2"/>
  <c r="J90" i="2"/>
  <c r="J89" i="2"/>
  <c r="F87" i="2"/>
  <c r="E85" i="2"/>
  <c r="J16" i="2"/>
  <c r="E16" i="2"/>
  <c r="F120" i="2"/>
  <c r="F90" i="2"/>
  <c r="J15" i="2"/>
  <c r="J13" i="2"/>
  <c r="E13" i="2"/>
  <c r="F119" i="2" s="1"/>
  <c r="F89" i="2"/>
  <c r="J12" i="2"/>
  <c r="J10" i="2"/>
  <c r="J117" i="2" s="1"/>
  <c r="J87" i="2"/>
  <c r="AS94" i="1"/>
  <c r="L90" i="1"/>
  <c r="AM90" i="1"/>
  <c r="AM89" i="1"/>
  <c r="L89" i="1"/>
  <c r="AM87" i="1"/>
  <c r="L87" i="1"/>
  <c r="L85" i="1"/>
  <c r="L84" i="1"/>
  <c r="J32" i="2" l="1"/>
  <c r="AW95" i="1" s="1"/>
  <c r="AT95" i="1" s="1"/>
  <c r="F32" i="2"/>
  <c r="BA95" i="1" s="1"/>
  <c r="BA94" i="1" s="1"/>
  <c r="J125" i="2"/>
  <c r="J96" i="2" s="1"/>
  <c r="BK124" i="2"/>
  <c r="W31" i="1"/>
  <c r="AX94" i="1"/>
  <c r="AY94" i="1"/>
  <c r="W32" i="1"/>
  <c r="J257" i="2"/>
  <c r="J103" i="2" s="1"/>
  <c r="BK256" i="2"/>
  <c r="J256" i="2" s="1"/>
  <c r="J102" i="2" s="1"/>
  <c r="F31" i="2"/>
  <c r="AZ95" i="1" s="1"/>
  <c r="AZ94" i="1" s="1"/>
  <c r="AV94" i="1" l="1"/>
  <c r="W29" i="1"/>
  <c r="J124" i="2"/>
  <c r="J95" i="2" s="1"/>
  <c r="BK123" i="2"/>
  <c r="J123" i="2" s="1"/>
  <c r="AW94" i="1"/>
  <c r="AK30" i="1" s="1"/>
  <c r="W30" i="1"/>
  <c r="J28" i="2" l="1"/>
  <c r="J94" i="2"/>
  <c r="AK29" i="1"/>
  <c r="AT94" i="1"/>
  <c r="J37" i="2" l="1"/>
  <c r="AG95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<sst xmlns="http://schemas.openxmlformats.org/spreadsheetml/2006/main" count="1953" uniqueCount="452">
  <si>
    <t>Export Komplet</t>
  </si>
  <si>
    <t/>
  </si>
  <si>
    <t>2.0</t>
  </si>
  <si>
    <t>False</t>
  </si>
  <si>
    <t>{62ec0778-07b8-4dc5-b660-24294c538b98}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</si>
  <si>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</si>
  <si>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</si>
  <si>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</si>
  <si>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</si>
  <si>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</si>
  <si>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</si>
  <si>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</si>
  <si>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18/56alt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</si>
  <si>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</si>
  <si>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</si>
  <si>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Úprava historického oplotenia v areáli UPJŠ, Moyzesova 9, Košice</t>
  </si>
  <si>
    <t>JKSO:</t>
  </si>
  <si>
    <t>KS:</t>
  </si>
  <si>
    <t>Miesto:</t>
  </si>
  <si>
    <t xml:space="preserve"> </t>
  </si>
  <si>
    <t>Dátum:</t>
  </si>
  <si>
    <t>28. 2. 2019</t>
  </si>
  <si>
    <t>Objednávateľ:</t>
  </si>
  <si>
    <t>IČO:</t>
  </si>
  <si>
    <t>IČ DPH:</t>
  </si>
  <si>
    <t>Zhotoviteľ:</t>
  </si>
  <si>
    <t>Vyplň údaj</t>
  </si>
  <si>
    <t>Projektant:</t>
  </si>
  <si>
    <t>3linea, s.r.o.</t>
  </si>
  <si>
    <t>True</t>
  </si>
  <si>
    <t>0,01</t>
  </si>
  <si>
    <t>Spracovateľ:</t>
  </si>
  <si>
    <t>Ing. Románeková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</si>
  <si>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</si>
  <si>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</si>
  <si>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</si>
  <si>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</si>
  <si>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</si>
  <si>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</si>
  <si>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</si>
  <si>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</si>
  <si>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</si>
  <si>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</si>
  <si>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</si>
  <si>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</si>
  <si>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</si>
  <si>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</si>
  <si>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</si>
  <si>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</si>
  <si>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</si>
  <si>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</si>
  <si>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</si>
  <si>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</si>
  <si>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</si>
  <si>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</si>
  <si>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</si>
  <si>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</si>
  <si>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</si>
  <si>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</si>
  <si>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</si>
  <si>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</si>
  <si>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</si>
  <si>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</si>
  <si>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</si>
  <si>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</si>
  <si>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</si>
  <si>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</si>
  <si>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</si>
  <si>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</si>
  <si>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</si>
  <si>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</si>
  <si>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</si>
  <si>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</si>
  <si>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</si>
  <si>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</si>
  <si>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</si>
  <si>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</si>
  <si>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</si>
  <si>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</si>
  <si>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</si>
  <si>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</si>
  <si>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</si>
  <si>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</si>
  <si>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</si>
  <si>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</si>
  <si>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</si>
  <si>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</si>
  <si>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</si>
  <si>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</si>
  <si>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</si>
  <si>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</si>
  <si>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</si>
  <si>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</si>
  <si>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</si>
  <si>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</si>
  <si>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</si>
  <si>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</si>
  <si>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</si>
  <si>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</si>
  <si>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</si>
  <si>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</si>
  <si>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</si>
  <si>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</si>
  <si>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</si>
  <si>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</si>
  <si>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</si>
  <si>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</si>
  <si>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</si>
  <si>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</si>
  <si>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</si>
  <si>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</si>
  <si>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</si>
  <si>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</si>
  <si>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</si>
  <si>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</si>
  <si>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112201101</t>
  </si>
  <si>
    <t>Odstránenie pňov na vzdial. 50 m priemeru nad 100 do 300 mm</t>
  </si>
  <si>
    <t>ks</t>
  </si>
  <si>
    <t>CS CENEKON 2018 02</t>
  </si>
  <si>
    <t>4</t>
  </si>
  <si>
    <t>2</t>
  </si>
  <si>
    <t>790348419</t>
  </si>
  <si>
    <t>112201103</t>
  </si>
  <si>
    <t>Odstránenie pňov na vzdial. 50 m priemeru nad 500 do 700 mm</t>
  </si>
  <si>
    <t>1783543785</t>
  </si>
  <si>
    <t>3</t>
  </si>
  <si>
    <t>132211111</t>
  </si>
  <si>
    <t>Hĺbenie rýh šírky do 600 mm v  hornine tr.3 nesúdržných - ručným náradím</t>
  </si>
  <si>
    <t>m3</t>
  </si>
  <si>
    <t>-409987442</t>
  </si>
  <si>
    <t>VV</t>
  </si>
  <si>
    <t>0,5*0,25*(79,5+94,6-7,8)</t>
  </si>
  <si>
    <t>132211131</t>
  </si>
  <si>
    <t>Hĺbenie rýh šírky od 600  do 1300 mm v  horninách tr. 3 nesúdržných - ručným náradím</t>
  </si>
  <si>
    <t>-933884663</t>
  </si>
  <si>
    <t>(0,615+1,015)/2*0,4*(79,5+94,6-7,8)</t>
  </si>
  <si>
    <t>5</t>
  </si>
  <si>
    <t>162501102</t>
  </si>
  <si>
    <t xml:space="preserve">Vodorovné premiestnenie výkopku  po spevnenej ceste z  horniny tr.1-4, do 100 m3 na vzdialenosť do 3000 m </t>
  </si>
  <si>
    <t>CS Cenekon 2016 01</t>
  </si>
  <si>
    <t>225135048</t>
  </si>
  <si>
    <t>20,788+54,216</t>
  </si>
  <si>
    <t>6</t>
  </si>
  <si>
    <t>162501105</t>
  </si>
  <si>
    <t>Vodorovné premiestnenie výkopku  po spevnenej ceste z  horniny tr.1-4, do 100 m3, príplatok k cene za každých ďalšich a začatých 1000 m</t>
  </si>
  <si>
    <t>-1037896903</t>
  </si>
  <si>
    <t>75,004*12</t>
  </si>
  <si>
    <t>7</t>
  </si>
  <si>
    <t>171209002</t>
  </si>
  <si>
    <t>Poplatok za skladovanie - zemina a kamenivo (17 05) ostatné</t>
  </si>
  <si>
    <t>t</t>
  </si>
  <si>
    <t>CS CENEKON 2017 01</t>
  </si>
  <si>
    <t>-1105609035</t>
  </si>
  <si>
    <t>75,004*1,4</t>
  </si>
  <si>
    <t>8</t>
  </si>
  <si>
    <t>174201201</t>
  </si>
  <si>
    <t>Zásyp jám po pňoch výkopkov nad 100 do 300 mm</t>
  </si>
  <si>
    <t>397162585</t>
  </si>
  <si>
    <t>9</t>
  </si>
  <si>
    <t>174201203</t>
  </si>
  <si>
    <t>Zásyp jám po pňoch výkopkov nad 500 do 700 mm</t>
  </si>
  <si>
    <t>-586413009</t>
  </si>
  <si>
    <t>Zakladanie</t>
  </si>
  <si>
    <t>10</t>
  </si>
  <si>
    <t>289472214</t>
  </si>
  <si>
    <t>Škárovanie muriva tehlového do hl. nad 30mm  - prevedenie</t>
  </si>
  <si>
    <t>m2</t>
  </si>
  <si>
    <t>-186240461</t>
  </si>
  <si>
    <t>11</t>
  </si>
  <si>
    <t>289474222</t>
  </si>
  <si>
    <t>Škárovanie muriva tehlového do hĺbky 30mm - prevedenie</t>
  </si>
  <si>
    <t>-685674845</t>
  </si>
  <si>
    <t>12</t>
  </si>
  <si>
    <t>M</t>
  </si>
  <si>
    <t>271102</t>
  </si>
  <si>
    <t>Hydrofilná omietka MC-Bauchemie Exzellent 620</t>
  </si>
  <si>
    <t>kg</t>
  </si>
  <si>
    <t>32</t>
  </si>
  <si>
    <t>16</t>
  </si>
  <si>
    <t>-1002441770</t>
  </si>
  <si>
    <t>13</t>
  </si>
  <si>
    <t>289903122</t>
  </si>
  <si>
    <t>Vysekanie spoj. hmoty hĺbky nad 30mm z  muriva tehlového,  -0,09000t</t>
  </si>
  <si>
    <t>1587656551</t>
  </si>
  <si>
    <t>(79,79-0,97+95,475-3,545-1,17)*0,25</t>
  </si>
  <si>
    <t>14</t>
  </si>
  <si>
    <t>289904122</t>
  </si>
  <si>
    <t>Vysekanie spoj. hmoty hĺbky do 30mm z muriva tehlového,  -0,01800t</t>
  </si>
  <si>
    <t>379226470</t>
  </si>
  <si>
    <t>(79,79-0,97+95,475-3,545-1,17)*(0,65+0,4)</t>
  </si>
  <si>
    <t>0,45*4*1,5*(28+29-2)</t>
  </si>
  <si>
    <t>(0,62+0,64)*2*1,5*2+(0,1*2+0,64)*0,65*2</t>
  </si>
  <si>
    <t>Súčet</t>
  </si>
  <si>
    <t>Zvislé a kompletné konštrukcie</t>
  </si>
  <si>
    <t>15</t>
  </si>
  <si>
    <t>310238411</t>
  </si>
  <si>
    <t>Domurovanie rímsy sokla a stlpov tehlami na maltu cementovú</t>
  </si>
  <si>
    <t>-1709749100</t>
  </si>
  <si>
    <t>"S2" 0,45*0,45*0,3</t>
  </si>
  <si>
    <t>"S14,15" 0,45*0,45*2,4*0,03*2</t>
  </si>
  <si>
    <t>"S25" 0,45*0,45*2,4*0,05</t>
  </si>
  <si>
    <t>"S33" 0,175*0,6*2,5*0,2</t>
  </si>
  <si>
    <t>"S54" 0,175*0,6*2,5*0,75</t>
  </si>
  <si>
    <t>" porušené murivo pri kmeňoch a pod." 6</t>
  </si>
  <si>
    <t>311232129</t>
  </si>
  <si>
    <t>Murovanie stlpov z tehál pálených plných z pôvodných tehál</t>
  </si>
  <si>
    <t>86878069</t>
  </si>
  <si>
    <t>Úpravy povrchov, podlahy, osadenie</t>
  </si>
  <si>
    <t>17</t>
  </si>
  <si>
    <t>6224633101</t>
  </si>
  <si>
    <t>Vonkajšia sanačná omietka stien -  sanačný prednástrek - prevedenie</t>
  </si>
  <si>
    <t>216325224</t>
  </si>
  <si>
    <t>18</t>
  </si>
  <si>
    <t>271101</t>
  </si>
  <si>
    <t>Sanačný prednástrek MC-Bauchemie Exzellent 520</t>
  </si>
  <si>
    <t>485833769</t>
  </si>
  <si>
    <t>383*5</t>
  </si>
  <si>
    <t>19</t>
  </si>
  <si>
    <t>622463323</t>
  </si>
  <si>
    <t>Vonkajšia sanačná jadrová omietka stien hr. 30 mm - prevedenie</t>
  </si>
  <si>
    <t>660270465</t>
  </si>
  <si>
    <t>(79,79-0,97+95,475-3,545-1,17)*0,65*2</t>
  </si>
  <si>
    <t>0,45*4*1,5*(28+29)</t>
  </si>
  <si>
    <t>-1887398605</t>
  </si>
  <si>
    <t>383*37,5</t>
  </si>
  <si>
    <t>21</t>
  </si>
  <si>
    <t>622491301</t>
  </si>
  <si>
    <t xml:space="preserve">Náter fasádny paropriepustný minerálny silikátový </t>
  </si>
  <si>
    <t>1240320851</t>
  </si>
  <si>
    <t>22</t>
  </si>
  <si>
    <t>6226613111</t>
  </si>
  <si>
    <t>Náter betónu  impregnačný  - prevedenie</t>
  </si>
  <si>
    <t>-359184134</t>
  </si>
  <si>
    <t>"hlavice" 1,6*59</t>
  </si>
  <si>
    <t>23</t>
  </si>
  <si>
    <t>585520014501</t>
  </si>
  <si>
    <t>Impregnácia fasádna SCHOMBURG ASOLIN-SFC 45</t>
  </si>
  <si>
    <t>l</t>
  </si>
  <si>
    <t>-1288019806</t>
  </si>
  <si>
    <t>94,4*0,15</t>
  </si>
  <si>
    <t>24</t>
  </si>
  <si>
    <t>622903111</t>
  </si>
  <si>
    <t>Očist., nosného muriva alebo betónu, múrov a valov pred začatím opráv ručne</t>
  </si>
  <si>
    <t>-11649708</t>
  </si>
  <si>
    <t>"hlavice" 1,5*54</t>
  </si>
  <si>
    <t>25</t>
  </si>
  <si>
    <t>631571010</t>
  </si>
  <si>
    <t>Násyp okap. chodníka z pohľadového  štrku 8-32  s  urovnaním povrchu</t>
  </si>
  <si>
    <t>-911257065</t>
  </si>
  <si>
    <t>166,3*0,5*0,25</t>
  </si>
  <si>
    <t>26</t>
  </si>
  <si>
    <t>632450468</t>
  </si>
  <si>
    <t>Spádový klin z malty napr. Oxal RM hr. 13-59mm</t>
  </si>
  <si>
    <t>1152241949</t>
  </si>
  <si>
    <t>(2,6*15+2+1,31+2,55*14+2,5*25)*0,6</t>
  </si>
  <si>
    <t>27</t>
  </si>
  <si>
    <t>648922431</t>
  </si>
  <si>
    <t>Osadenie hlavice stlpov</t>
  </si>
  <si>
    <t>1219175554</t>
  </si>
  <si>
    <t>28</t>
  </si>
  <si>
    <t>5830001</t>
  </si>
  <si>
    <t>Hlavica stlpov - kopia pôvodných hlavíc 700x700x200</t>
  </si>
  <si>
    <t>-295803268</t>
  </si>
  <si>
    <t>29</t>
  </si>
  <si>
    <t>6489224419</t>
  </si>
  <si>
    <t>Osadenie krycích dosiek teracových, hr. 36 mm do flexibilného tmelu + vodeodolné škárovanie</t>
  </si>
  <si>
    <t>m</t>
  </si>
  <si>
    <t>801538593</t>
  </si>
  <si>
    <t>"d1" 1,33*59*2</t>
  </si>
  <si>
    <t>"d2" 1,28*52*2</t>
  </si>
  <si>
    <t>30</t>
  </si>
  <si>
    <t>592470000409</t>
  </si>
  <si>
    <t>Krycia doska terazzová, rozmer 1330x345x36 mm</t>
  </si>
  <si>
    <t>240133128</t>
  </si>
  <si>
    <t>"d1" 59*2*1,02</t>
  </si>
  <si>
    <t>31</t>
  </si>
  <si>
    <t>592470000408</t>
  </si>
  <si>
    <t>Krycia doska terazzová, rozmer 1280x345x36 mm</t>
  </si>
  <si>
    <t>-703916395</t>
  </si>
  <si>
    <t>"d2" 52*2*1,02</t>
  </si>
  <si>
    <t>Ostatné konštrukcie a práce-búranie</t>
  </si>
  <si>
    <t>916531112</t>
  </si>
  <si>
    <t>Osadenie záhonového alebo parkového obrubníka betón., do lôžka z bet. pros. tr. C 16/20 bez bočnej opory</t>
  </si>
  <si>
    <t>-1184890567</t>
  </si>
  <si>
    <t>166,3</t>
  </si>
  <si>
    <t>33</t>
  </si>
  <si>
    <t>5921954650</t>
  </si>
  <si>
    <t>OBRUBNÍK PARKOVÝ 100x20x5 cm PIESKOVY</t>
  </si>
  <si>
    <t>-1645725712</t>
  </si>
  <si>
    <t>34</t>
  </si>
  <si>
    <t>931994132</t>
  </si>
  <si>
    <t xml:space="preserve">Výplň dilatačnej škáry trvale pružným tmelom </t>
  </si>
  <si>
    <t>745409787</t>
  </si>
  <si>
    <t>290</t>
  </si>
  <si>
    <t>35</t>
  </si>
  <si>
    <t>962042321</t>
  </si>
  <si>
    <t>Búranie muriva alebo vybúranie otvorov plochy nad 4 m2 z betónu prostého nadzákladného,  -2,20000t</t>
  </si>
  <si>
    <t>-12132095</t>
  </si>
  <si>
    <t>zálievka kovovej výplne, spádová malta</t>
  </si>
  <si>
    <t>0,6*0,04*140,5</t>
  </si>
  <si>
    <t>36</t>
  </si>
  <si>
    <t>9660671111</t>
  </si>
  <si>
    <t>Rozobratie plotov výšky do 250 cm, tyčových na opravu</t>
  </si>
  <si>
    <t>66312012</t>
  </si>
  <si>
    <t>2,6*15+2+1,31+2,55*14+2,5*25</t>
  </si>
  <si>
    <t>3,55+1,17+0,97</t>
  </si>
  <si>
    <t>37</t>
  </si>
  <si>
    <t>976027231</t>
  </si>
  <si>
    <t>Vybúranie krycích dosiek kamenných, ukončujúcich hornú plochu muriva, hr. do 100 mm,  -0,21600t</t>
  </si>
  <si>
    <t>1612272976</t>
  </si>
  <si>
    <t>2,55*0,7*0,5*4</t>
  </si>
  <si>
    <t>2,55*0,7*10</t>
  </si>
  <si>
    <t>2,6*0,7*14</t>
  </si>
  <si>
    <t>2*0,7</t>
  </si>
  <si>
    <t>1,3*0,7</t>
  </si>
  <si>
    <t xml:space="preserve"> 2,6*0,7*0,5</t>
  </si>
  <si>
    <t>2,5*0,7*17</t>
  </si>
  <si>
    <t>2,5*0,7*0,5*6</t>
  </si>
  <si>
    <t>2,5*0,7*0,25*2</t>
  </si>
  <si>
    <t>2,5*0,7*0,75</t>
  </si>
  <si>
    <t>38</t>
  </si>
  <si>
    <t>9760273319</t>
  </si>
  <si>
    <t xml:space="preserve">Vybúranie krycích dosiek kamenných, ukončujúcich hornú plochu muriva, hr. nad 100 mm,  pre spätné osadenie </t>
  </si>
  <si>
    <t>1954819570</t>
  </si>
  <si>
    <t>0,7*0,7*54</t>
  </si>
  <si>
    <t>39</t>
  </si>
  <si>
    <t>978021121</t>
  </si>
  <si>
    <t>Otlčenie omietok stien a stlpov cementových v rozsahu do 10 %,  -0,00500t</t>
  </si>
  <si>
    <t>669952866</t>
  </si>
  <si>
    <t>"S1,2,6,17,21,22,26" (0,47*4*1,5+0,47*0,85)*7</t>
  </si>
  <si>
    <t>"k1-4,,12,16-26" (2,6*5+1,3+2,55*10)*1</t>
  </si>
  <si>
    <t>"DK32,33,34,35,37-43,47,51,53-55,57" (2,6+2,5*16)*1</t>
  </si>
  <si>
    <t>40</t>
  </si>
  <si>
    <t>978021141</t>
  </si>
  <si>
    <t>Otlčenie omietok stien a stlpov cementových v rozsahu do 30 %,  -0,01200t</t>
  </si>
  <si>
    <t>1863259553</t>
  </si>
  <si>
    <t>"S3,12,18,20" (0,47*4*1,5+0,47*0,85)*4</t>
  </si>
  <si>
    <t>"k5,6,11,13,27-31" (2,6*5+2,55*4)*1</t>
  </si>
  <si>
    <t>"dk36,44,45,48,49,50,52,56" 2,5*1*7</t>
  </si>
  <si>
    <t>"S33,40,57" (0,48*4*1,5+0,48*0,85)*3</t>
  </si>
  <si>
    <t>41</t>
  </si>
  <si>
    <t>978021161</t>
  </si>
  <si>
    <t>Otlčenie omietok stien a stlpov cementových v rozsahu do 50 %,  -0,02500t</t>
  </si>
  <si>
    <t>-2037328774</t>
  </si>
  <si>
    <t>"S4,5,7,8,9,10,11,19,23,24,25,27,28" (0,47*4*1,5+0,47*0,85)*13</t>
  </si>
  <si>
    <t>"k7,8,9,10,14" 2,6*5*1</t>
  </si>
  <si>
    <t>"S35,36,38,41" (0,48*4*1,5+0,48*0,85)*4</t>
  </si>
  <si>
    <t>42</t>
  </si>
  <si>
    <t>978021171</t>
  </si>
  <si>
    <t>Otlčenie omietok stien vnútorných cementových v rozsahu do 70 %,  -0,0300t</t>
  </si>
  <si>
    <t>1686139160</t>
  </si>
  <si>
    <t>"S13,29,30,31"  (0,47*4*1,5+0,47*0,85)*4</t>
  </si>
  <si>
    <t>"S15,16" (0,62+0,64)*2*1,5*2+(0,1*2+0,64)*0,65*2</t>
  </si>
  <si>
    <t>"S32,34,37,39,42,43,44,45,46,47,48,49,50,51,53,54" (0,48*4*1,5+0,48*0,85)*16</t>
  </si>
  <si>
    <t>43</t>
  </si>
  <si>
    <t>978021191</t>
  </si>
  <si>
    <t>Otlčenie omietok stien vnútorných cementových v rozsahu do 100 %,  -0,06100t</t>
  </si>
  <si>
    <t>-1013461361</t>
  </si>
  <si>
    <t>"S14"  (0,47*4*1,5+0,47*0,85)</t>
  </si>
  <si>
    <t>"S52,55,56,58" (0,48*4*1,5+0,48*0,85)*4</t>
  </si>
  <si>
    <t>44</t>
  </si>
  <si>
    <t>979081111</t>
  </si>
  <si>
    <t>Odvoz sutiny a vybúraných hmôt na skládku do 1 km</t>
  </si>
  <si>
    <t>-1620332931</t>
  </si>
  <si>
    <t>45</t>
  </si>
  <si>
    <t>979081121</t>
  </si>
  <si>
    <t>Odvoz sutiny a vybúraných hmôt na skládku za každý ďalší 1 km</t>
  </si>
  <si>
    <t>509443653</t>
  </si>
  <si>
    <t>42,335*14</t>
  </si>
  <si>
    <t>46</t>
  </si>
  <si>
    <t>979082111</t>
  </si>
  <si>
    <t>Vnútrostavenisková doprava sutiny a vybúraných hmôt do 10 m</t>
  </si>
  <si>
    <t>933398702</t>
  </si>
  <si>
    <t>47</t>
  </si>
  <si>
    <t>979089012</t>
  </si>
  <si>
    <t>Poplatok za skladovanie - betón, tehly, dlaždice (17 01 ), ostatné</t>
  </si>
  <si>
    <t>-1592037625</t>
  </si>
  <si>
    <t>48</t>
  </si>
  <si>
    <t>981511111</t>
  </si>
  <si>
    <t>Postupné rozoberanie stlpov z tehál pre spätné zamurovanie</t>
  </si>
  <si>
    <t>-378734889</t>
  </si>
  <si>
    <t>"S30,31" 0,45*0,45*1,8*2</t>
  </si>
  <si>
    <t>"S14,17" 0,45*0,45*0,6*2</t>
  </si>
  <si>
    <t>99</t>
  </si>
  <si>
    <t>Presun hmôt HSV</t>
  </si>
  <si>
    <t>49</t>
  </si>
  <si>
    <t>998151111</t>
  </si>
  <si>
    <t>Presun hmôt pre obj.8152, 8153,8159,zvislá nosná konštr.z tehál,tvárnic,blokov výšky do 10 m</t>
  </si>
  <si>
    <t>-1688031574</t>
  </si>
  <si>
    <t>PSV</t>
  </si>
  <si>
    <t>Práce a dodávky PSV</t>
  </si>
  <si>
    <t>711</t>
  </si>
  <si>
    <t>Izolácie proti vode a vlhkosti</t>
  </si>
  <si>
    <t>50</t>
  </si>
  <si>
    <t>711142101</t>
  </si>
  <si>
    <t>Izolácia proti zemnej vlhkosti nopovou foliou zvislá</t>
  </si>
  <si>
    <t>50902036</t>
  </si>
  <si>
    <t>166,3*0,25</t>
  </si>
  <si>
    <t>51</t>
  </si>
  <si>
    <t>711490010</t>
  </si>
  <si>
    <t>Ukončovací profil pre nopovú foliu</t>
  </si>
  <si>
    <t>CS CENEKON 2018 01</t>
  </si>
  <si>
    <t>114883173</t>
  </si>
  <si>
    <t>52</t>
  </si>
  <si>
    <t>998711101</t>
  </si>
  <si>
    <t>Presun hmôt pre izoláciu proti vode v objektoch výšky do 6 m</t>
  </si>
  <si>
    <t>-2088117038</t>
  </si>
  <si>
    <t>767</t>
  </si>
  <si>
    <t>Konštrukcie doplnkové kovové</t>
  </si>
  <si>
    <t>53</t>
  </si>
  <si>
    <t>7670001</t>
  </si>
  <si>
    <t>Oprava bráničky umelecko-remeselným spôsobom</t>
  </si>
  <si>
    <t>152287007</t>
  </si>
  <si>
    <t>54</t>
  </si>
  <si>
    <t>7670002</t>
  </si>
  <si>
    <t>Oprava dvojkrídlovej brány umelecko-remeselným spôsobom</t>
  </si>
  <si>
    <t>-1807427034</t>
  </si>
  <si>
    <t>55</t>
  </si>
  <si>
    <t>7670003</t>
  </si>
  <si>
    <t xml:space="preserve">Oprava plotových dielcov umelecko-remeselným spôsobom - dovarovanie pásoviny, výšková úprava </t>
  </si>
  <si>
    <t>-790363975</t>
  </si>
  <si>
    <t>56</t>
  </si>
  <si>
    <t>7670004</t>
  </si>
  <si>
    <t>Oprava plotových dielcov umelecko-remeselným spôsobom - doplnenie ozdobných ukončení (lístky)</t>
  </si>
  <si>
    <t>-461707769</t>
  </si>
  <si>
    <t>57</t>
  </si>
  <si>
    <t>7679141390</t>
  </si>
  <si>
    <t>Montáž plotových dielcov 2600x1300 po oprave - jestv. kotvy v murive rozmerovo upraviť, uvoľnené kotvy stabilizovať chem maltou</t>
  </si>
  <si>
    <t>-616070381</t>
  </si>
  <si>
    <t>58</t>
  </si>
  <si>
    <t>7679141391</t>
  </si>
  <si>
    <t>Montáž dvojkr. brány po oprave - jestv. kotvy v murive rozmerovo upraviť, uvoľnené kotvy stabilizovať chem maltou</t>
  </si>
  <si>
    <t>752553785</t>
  </si>
  <si>
    <t>59</t>
  </si>
  <si>
    <t>7679141392</t>
  </si>
  <si>
    <t>Montáž bráničky po oprave - jestv. kotvy v murive rozmerovo upraviť, uvoľnené kotvy stabilizovať chem maltou</t>
  </si>
  <si>
    <t>-544501037</t>
  </si>
  <si>
    <t>60</t>
  </si>
  <si>
    <t>998767201</t>
  </si>
  <si>
    <t>Presun hmôt pre kovové stavebné doplnkové konštrukcie v objektoch výšky do 6 m</t>
  </si>
  <si>
    <t>%</t>
  </si>
  <si>
    <t>-1056056480</t>
  </si>
  <si>
    <t>783</t>
  </si>
  <si>
    <t>Nátery</t>
  </si>
  <si>
    <t>61</t>
  </si>
  <si>
    <t>783271009</t>
  </si>
  <si>
    <t>Nátery kov.stav.doplnk.konštr. 2x základný náter +1x vrchný, farba čierna mátna kováčska</t>
  </si>
  <si>
    <t>-1860080085</t>
  </si>
  <si>
    <t>62</t>
  </si>
  <si>
    <t>216903121</t>
  </si>
  <si>
    <t>Očistenie od hrdze a náterov prúdom piesku (otryskanie)</t>
  </si>
  <si>
    <t>250017888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</si>
</sst>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7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08" t="s">
        <v>5</v>
      </c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>
      <c r="B5" s="19"/>
      <c r="D5" s="23" t="s">
        <v>11</v>
      </c>
      <c r="K5" s="229" t="s">
        <v>12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R5" s="19"/>
      <c r="BE5" s="199" t="s">
        <v>13</v>
      </c>
      <c r="BS5" s="16" t="s">
        <v>6</v>
      </c>
    </row>
    <row r="6" spans="1:74" ht="36.950000000000003" customHeight="1">
      <c r="B6" s="19"/>
      <c r="D6" s="25" t="s">
        <v>14</v>
      </c>
      <c r="K6" s="230" t="s">
        <v>15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R6" s="19"/>
      <c r="BE6" s="200"/>
      <c r="BS6" s="16" t="s">
        <v>6</v>
      </c>
    </row>
    <row r="7" spans="1:74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00"/>
      <c r="BS7" s="16" t="s">
        <v>6</v>
      </c>
    </row>
    <row r="8" spans="1:74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00"/>
      <c r="BS8" s="16" t="s">
        <v>6</v>
      </c>
    </row>
    <row r="9" spans="1:74" ht="14.45" customHeight="1">
      <c r="B9" s="19"/>
      <c r="AR9" s="19"/>
      <c r="BE9" s="200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00"/>
      <c r="BS10" s="16" t="s">
        <v>6</v>
      </c>
    </row>
    <row r="11" spans="1:74" ht="18.399999999999999" customHeight="1">
      <c r="B11" s="19"/>
      <c r="E11" s="24" t="s">
        <v>19</v>
      </c>
      <c r="AK11" s="26" t="s">
        <v>24</v>
      </c>
      <c r="AN11" s="24" t="s">
        <v>1</v>
      </c>
      <c r="AR11" s="19"/>
      <c r="BE11" s="200"/>
      <c r="BS11" s="16" t="s">
        <v>6</v>
      </c>
    </row>
    <row r="12" spans="1:74" ht="6.95" customHeight="1">
      <c r="B12" s="19"/>
      <c r="AR12" s="19"/>
      <c r="BE12" s="200"/>
      <c r="BS12" s="16" t="s">
        <v>6</v>
      </c>
    </row>
    <row r="13" spans="1:74" ht="12" customHeight="1">
      <c r="B13" s="19"/>
      <c r="D13" s="26" t="s">
        <v>25</v>
      </c>
      <c r="AK13" s="26" t="s">
        <v>23</v>
      </c>
      <c r="AN13" s="28" t="s">
        <v>26</v>
      </c>
      <c r="AR13" s="19"/>
      <c r="BE13" s="200"/>
      <c r="BS13" s="16" t="s">
        <v>6</v>
      </c>
    </row>
    <row r="14" spans="1:74" ht="12.75">
      <c r="B14" s="19"/>
      <c r="E14" s="231" t="s">
        <v>26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6" t="s">
        <v>24</v>
      </c>
      <c r="AN14" s="28" t="s">
        <v>26</v>
      </c>
      <c r="AR14" s="19"/>
      <c r="BE14" s="200"/>
      <c r="BS14" s="16" t="s">
        <v>6</v>
      </c>
    </row>
    <row r="15" spans="1:74" ht="6.95" customHeight="1">
      <c r="B15" s="19"/>
      <c r="AR15" s="19"/>
      <c r="BE15" s="200"/>
      <c r="BS15" s="16" t="s">
        <v>3</v>
      </c>
    </row>
    <row r="16" spans="1:74" ht="12" customHeight="1">
      <c r="B16" s="19"/>
      <c r="D16" s="26" t="s">
        <v>27</v>
      </c>
      <c r="AK16" s="26" t="s">
        <v>23</v>
      </c>
      <c r="AN16" s="24" t="s">
        <v>1</v>
      </c>
      <c r="AR16" s="19"/>
      <c r="BE16" s="200"/>
      <c r="BS16" s="16" t="s">
        <v>3</v>
      </c>
    </row>
    <row r="17" spans="2:71" ht="18.399999999999999" customHeight="1">
      <c r="B17" s="19"/>
      <c r="E17" s="24" t="s">
        <v>28</v>
      </c>
      <c r="AK17" s="26" t="s">
        <v>24</v>
      </c>
      <c r="AN17" s="24" t="s">
        <v>1</v>
      </c>
      <c r="AR17" s="19"/>
      <c r="BE17" s="200"/>
      <c r="BS17" s="16" t="s">
        <v>29</v>
      </c>
    </row>
    <row r="18" spans="2:71" ht="6.95" customHeight="1">
      <c r="B18" s="19"/>
      <c r="AR18" s="19"/>
      <c r="BE18" s="200"/>
      <c r="BS18" s="16" t="s">
        <v>30</v>
      </c>
    </row>
    <row r="19" spans="2:7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200"/>
      <c r="BS19" s="16" t="s">
        <v>30</v>
      </c>
    </row>
    <row r="20" spans="2:71" ht="18.399999999999999" customHeight="1">
      <c r="B20" s="19"/>
      <c r="E20" s="24" t="s">
        <v>32</v>
      </c>
      <c r="AK20" s="26" t="s">
        <v>24</v>
      </c>
      <c r="AN20" s="24" t="s">
        <v>1</v>
      </c>
      <c r="AR20" s="19"/>
      <c r="BE20" s="200"/>
      <c r="BS20" s="16" t="s">
        <v>29</v>
      </c>
    </row>
    <row r="21" spans="2:71" ht="6.95" customHeight="1">
      <c r="B21" s="19"/>
      <c r="AR21" s="19"/>
      <c r="BE21" s="200"/>
    </row>
    <row r="22" spans="2:71" ht="12" customHeight="1">
      <c r="B22" s="19"/>
      <c r="D22" s="26" t="s">
        <v>33</v>
      </c>
      <c r="AR22" s="19"/>
      <c r="BE22" s="200"/>
    </row>
    <row r="23" spans="2:71" ht="16.5" customHeight="1">
      <c r="B23" s="19"/>
      <c r="E23" s="233" t="s">
        <v>1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R23" s="19"/>
      <c r="BE23" s="200"/>
    </row>
    <row r="24" spans="2:71" ht="6.95" customHeight="1">
      <c r="B24" s="19"/>
      <c r="AR24" s="19"/>
      <c r="BE24" s="20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0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2">
        <f>ROUND(AG94,2)</f>
        <v>0</v>
      </c>
      <c r="AL26" s="203"/>
      <c r="AM26" s="203"/>
      <c r="AN26" s="203"/>
      <c r="AO26" s="203"/>
      <c r="AR26" s="31"/>
      <c r="BE26" s="200"/>
    </row>
    <row r="27" spans="2:71" s="1" customFormat="1" ht="6.95" customHeight="1">
      <c r="B27" s="31"/>
      <c r="AR27" s="31"/>
      <c r="BE27" s="200"/>
    </row>
    <row r="28" spans="2:71" s="1" customFormat="1" ht="12.75">
      <c r="B28" s="31"/>
      <c r="L28" s="234" t="s">
        <v>35</v>
      </c>
      <c r="M28" s="234"/>
      <c r="N28" s="234"/>
      <c r="O28" s="234"/>
      <c r="P28" s="234"/>
      <c r="W28" s="234" t="s">
        <v>36</v>
      </c>
      <c r="X28" s="234"/>
      <c r="Y28" s="234"/>
      <c r="Z28" s="234"/>
      <c r="AA28" s="234"/>
      <c r="AB28" s="234"/>
      <c r="AC28" s="234"/>
      <c r="AD28" s="234"/>
      <c r="AE28" s="234"/>
      <c r="AK28" s="234" t="s">
        <v>37</v>
      </c>
      <c r="AL28" s="234"/>
      <c r="AM28" s="234"/>
      <c r="AN28" s="234"/>
      <c r="AO28" s="234"/>
      <c r="AR28" s="31"/>
      <c r="BE28" s="200"/>
    </row>
    <row r="29" spans="2:71" s="2" customFormat="1" ht="14.45" customHeight="1">
      <c r="B29" s="35"/>
      <c r="D29" s="26" t="s">
        <v>38</v>
      </c>
      <c r="F29" s="26" t="s">
        <v>39</v>
      </c>
      <c r="L29" s="235">
        <v>0.2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5"/>
      <c r="BE29" s="201"/>
    </row>
    <row r="30" spans="2:71" s="2" customFormat="1" ht="14.45" customHeight="1">
      <c r="B30" s="35"/>
      <c r="F30" s="26" t="s">
        <v>40</v>
      </c>
      <c r="L30" s="235">
        <v>0.2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5"/>
      <c r="BE30" s="201"/>
    </row>
    <row r="31" spans="2:71" s="2" customFormat="1" ht="14.45" hidden="1" customHeight="1">
      <c r="B31" s="35"/>
      <c r="F31" s="26" t="s">
        <v>41</v>
      </c>
      <c r="L31" s="235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5"/>
      <c r="BE31" s="201"/>
    </row>
    <row r="32" spans="2:71" s="2" customFormat="1" ht="14.45" hidden="1" customHeight="1">
      <c r="B32" s="35"/>
      <c r="F32" s="26" t="s">
        <v>42</v>
      </c>
      <c r="L32" s="235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5"/>
      <c r="BE32" s="201"/>
    </row>
    <row r="33" spans="2:57" s="2" customFormat="1" ht="14.45" hidden="1" customHeight="1">
      <c r="B33" s="35"/>
      <c r="F33" s="26" t="s">
        <v>43</v>
      </c>
      <c r="L33" s="235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5"/>
      <c r="BE33" s="201"/>
    </row>
    <row r="34" spans="2:57" s="1" customFormat="1" ht="6.95" customHeight="1">
      <c r="B34" s="31"/>
      <c r="AR34" s="31"/>
      <c r="BE34" s="200"/>
    </row>
    <row r="35" spans="2:57" s="1" customFormat="1" ht="25.9" customHeight="1"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04" t="s">
        <v>46</v>
      </c>
      <c r="Y35" s="205"/>
      <c r="Z35" s="205"/>
      <c r="AA35" s="205"/>
      <c r="AB35" s="205"/>
      <c r="AC35" s="38"/>
      <c r="AD35" s="38"/>
      <c r="AE35" s="38"/>
      <c r="AF35" s="38"/>
      <c r="AG35" s="38"/>
      <c r="AH35" s="38"/>
      <c r="AI35" s="38"/>
      <c r="AJ35" s="38"/>
      <c r="AK35" s="206">
        <f>SUM(AK26:AK33)</f>
        <v>0</v>
      </c>
      <c r="AL35" s="205"/>
      <c r="AM35" s="205"/>
      <c r="AN35" s="205"/>
      <c r="AO35" s="207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49</v>
      </c>
      <c r="AI60" s="33"/>
      <c r="AJ60" s="33"/>
      <c r="AK60" s="33"/>
      <c r="AL60" s="33"/>
      <c r="AM60" s="42" t="s">
        <v>50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49</v>
      </c>
      <c r="AI75" s="33"/>
      <c r="AJ75" s="33"/>
      <c r="AK75" s="33"/>
      <c r="AL75" s="33"/>
      <c r="AM75" s="42" t="s">
        <v>50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0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0" s="1" customFormat="1" ht="24.95" customHeight="1">
      <c r="B82" s="31"/>
      <c r="C82" s="20" t="s">
        <v>53</v>
      </c>
      <c r="AR82" s="31"/>
    </row>
    <row r="83" spans="1:90" s="1" customFormat="1" ht="6.95" customHeight="1">
      <c r="B83" s="31"/>
      <c r="AR83" s="31"/>
    </row>
    <row r="84" spans="1:90" s="3" customFormat="1" ht="12" customHeight="1">
      <c r="B84" s="47"/>
      <c r="C84" s="26" t="s">
        <v>11</v>
      </c>
      <c r="L84" s="3" t="str">
        <f>K5</f>
        <v>18/56alt</v>
      </c>
      <c r="AR84" s="47"/>
    </row>
    <row r="85" spans="1:90" s="4" customFormat="1" ht="36.950000000000003" customHeight="1">
      <c r="B85" s="48"/>
      <c r="C85" s="49" t="s">
        <v>14</v>
      </c>
      <c r="L85" s="212" t="str">
        <f>K6</f>
        <v>Úprava historického oplotenia v areáli UPJŠ, Moyzesova 9, Košice</v>
      </c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R85" s="48"/>
    </row>
    <row r="86" spans="1:90" s="1" customFormat="1" ht="6.95" customHeight="1">
      <c r="B86" s="31"/>
      <c r="AR86" s="31"/>
    </row>
    <row r="87" spans="1:90" s="1" customFormat="1" ht="12" customHeight="1">
      <c r="B87" s="31"/>
      <c r="C87" s="26" t="s">
        <v>18</v>
      </c>
      <c r="L87" s="50" t="str">
        <f>IF(K8="","",K8)</f>
        <v xml:space="preserve"> </v>
      </c>
      <c r="AI87" s="26" t="s">
        <v>20</v>
      </c>
      <c r="AM87" s="214" t="str">
        <f>IF(AN8= "","",AN8)</f>
        <v>28. 2. 2019</v>
      </c>
      <c r="AN87" s="214"/>
      <c r="AR87" s="31"/>
    </row>
    <row r="88" spans="1:90" s="1" customFormat="1" ht="6.95" customHeight="1">
      <c r="B88" s="31"/>
      <c r="AR88" s="31"/>
    </row>
    <row r="89" spans="1:90" s="1" customFormat="1" ht="15.2" customHeight="1">
      <c r="B89" s="31"/>
      <c r="C89" s="26" t="s">
        <v>22</v>
      </c>
      <c r="L89" s="3" t="str">
        <f>IF(E11= "","",E11)</f>
        <v xml:space="preserve"> </v>
      </c>
      <c r="AI89" s="26" t="s">
        <v>27</v>
      </c>
      <c r="AM89" s="210" t="str">
        <f>IF(E17="","",E17)</f>
        <v>3linea, s.r.o.</v>
      </c>
      <c r="AN89" s="211"/>
      <c r="AO89" s="211"/>
      <c r="AP89" s="211"/>
      <c r="AR89" s="31"/>
      <c r="AS89" s="215" t="s">
        <v>54</v>
      </c>
      <c r="AT89" s="21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0" s="1" customFormat="1" ht="15.2" customHeight="1">
      <c r="B90" s="31"/>
      <c r="C90" s="26" t="s">
        <v>25</v>
      </c>
      <c r="L90" s="3" t="str">
        <f>IF(E14= "Vyplň údaj","",E14)</f>
        <v/>
      </c>
      <c r="AI90" s="26" t="s">
        <v>31</v>
      </c>
      <c r="AM90" s="210" t="str">
        <f>IF(E20="","",E20)</f>
        <v>Ing. Románeková</v>
      </c>
      <c r="AN90" s="211"/>
      <c r="AO90" s="211"/>
      <c r="AP90" s="211"/>
      <c r="AR90" s="31"/>
      <c r="AS90" s="217"/>
      <c r="AT90" s="218"/>
      <c r="AU90" s="54"/>
      <c r="AV90" s="54"/>
      <c r="AW90" s="54"/>
      <c r="AX90" s="54"/>
      <c r="AY90" s="54"/>
      <c r="AZ90" s="54"/>
      <c r="BA90" s="54"/>
      <c r="BB90" s="54"/>
      <c r="BC90" s="54"/>
      <c r="BD90" s="55"/>
    </row>
    <row r="91" spans="1:90" s="1" customFormat="1" ht="10.9" customHeight="1">
      <c r="B91" s="31"/>
      <c r="AR91" s="31"/>
      <c r="AS91" s="217"/>
      <c r="AT91" s="218"/>
      <c r="AU91" s="54"/>
      <c r="AV91" s="54"/>
      <c r="AW91" s="54"/>
      <c r="AX91" s="54"/>
      <c r="AY91" s="54"/>
      <c r="AZ91" s="54"/>
      <c r="BA91" s="54"/>
      <c r="BB91" s="54"/>
      <c r="BC91" s="54"/>
      <c r="BD91" s="55"/>
    </row>
    <row r="92" spans="1:90" s="1" customFormat="1" ht="29.25" customHeight="1">
      <c r="B92" s="31"/>
      <c r="C92" s="219" t="s">
        <v>55</v>
      </c>
      <c r="D92" s="220"/>
      <c r="E92" s="220"/>
      <c r="F92" s="220"/>
      <c r="G92" s="220"/>
      <c r="H92" s="56"/>
      <c r="I92" s="221" t="s">
        <v>56</v>
      </c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2" t="s">
        <v>57</v>
      </c>
      <c r="AH92" s="220"/>
      <c r="AI92" s="220"/>
      <c r="AJ92" s="220"/>
      <c r="AK92" s="220"/>
      <c r="AL92" s="220"/>
      <c r="AM92" s="220"/>
      <c r="AN92" s="221" t="s">
        <v>58</v>
      </c>
      <c r="AO92" s="220"/>
      <c r="AP92" s="223"/>
      <c r="AQ92" s="57" t="s">
        <v>59</v>
      </c>
      <c r="AR92" s="31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0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0" s="5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27">
        <f>ROUND(AG95,2)</f>
        <v>0</v>
      </c>
      <c r="AH94" s="227"/>
      <c r="AI94" s="227"/>
      <c r="AJ94" s="227"/>
      <c r="AK94" s="227"/>
      <c r="AL94" s="227"/>
      <c r="AM94" s="227"/>
      <c r="AN94" s="228">
        <f>SUM(AG94,AT94)</f>
        <v>0</v>
      </c>
      <c r="AO94" s="228"/>
      <c r="AP94" s="22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73</v>
      </c>
      <c r="BT94" s="71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0" s="6" customFormat="1" ht="27" customHeight="1">
      <c r="A95" s="72" t="s">
        <v>77</v>
      </c>
      <c r="B95" s="73"/>
      <c r="C95" s="74"/>
      <c r="D95" s="226" t="s">
        <v>12</v>
      </c>
      <c r="E95" s="226"/>
      <c r="F95" s="226"/>
      <c r="G95" s="226"/>
      <c r="H95" s="226"/>
      <c r="I95" s="75"/>
      <c r="J95" s="226" t="s">
        <v>15</v>
      </c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4">
        <f>'18-56alt - Úprava histori...'!J28</f>
        <v>0</v>
      </c>
      <c r="AH95" s="225"/>
      <c r="AI95" s="225"/>
      <c r="AJ95" s="225"/>
      <c r="AK95" s="225"/>
      <c r="AL95" s="225"/>
      <c r="AM95" s="225"/>
      <c r="AN95" s="224">
        <f>SUM(AG95,AT95)</f>
        <v>0</v>
      </c>
      <c r="AO95" s="225"/>
      <c r="AP95" s="225"/>
      <c r="AQ95" s="76" t="s">
        <v>78</v>
      </c>
      <c r="AR95" s="73"/>
      <c r="AS95" s="77">
        <v>0</v>
      </c>
      <c r="AT95" s="78">
        <f>ROUND(SUM(AV95:AW95),2)</f>
        <v>0</v>
      </c>
      <c r="AU95" s="79">
        <f>'18-56alt - Úprava histori...'!P123</f>
        <v>0</v>
      </c>
      <c r="AV95" s="78">
        <f>'18-56alt - Úprava histori...'!J31</f>
        <v>0</v>
      </c>
      <c r="AW95" s="78">
        <f>'18-56alt - Úprava histori...'!J32</f>
        <v>0</v>
      </c>
      <c r="AX95" s="78">
        <f>'18-56alt - Úprava histori...'!J33</f>
        <v>0</v>
      </c>
      <c r="AY95" s="78">
        <f>'18-56alt - Úprava histori...'!J34</f>
        <v>0</v>
      </c>
      <c r="AZ95" s="78">
        <f>'18-56alt - Úprava histori...'!F31</f>
        <v>0</v>
      </c>
      <c r="BA95" s="78">
        <f>'18-56alt - Úprava histori...'!F32</f>
        <v>0</v>
      </c>
      <c r="BB95" s="78">
        <f>'18-56alt - Úprava histori...'!F33</f>
        <v>0</v>
      </c>
      <c r="BC95" s="78">
        <f>'18-56alt - Úprava histori...'!F34</f>
        <v>0</v>
      </c>
      <c r="BD95" s="80">
        <f>'18-56alt - Úprava histori...'!F35</f>
        <v>0</v>
      </c>
      <c r="BT95" s="81" t="s">
        <v>79</v>
      </c>
      <c r="BU95" s="81" t="s">
        <v>80</v>
      </c>
      <c r="BV95" s="81" t="s">
        <v>75</v>
      </c>
      <c r="BW95" s="81" t="s">
        <v>4</v>
      </c>
      <c r="BX95" s="81" t="s">
        <v>76</v>
      </c>
      <c r="CL95" s="81" t="s">
        <v>1</v>
      </c>
    </row>
    <row r="96" spans="1:90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8-56alt - Úprava histor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74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2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6" t="s">
        <v>4</v>
      </c>
    </row>
    <row r="3" spans="2:46" ht="6.95" hidden="1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74</v>
      </c>
    </row>
    <row r="4" spans="2:46" ht="24.95" hidden="1" customHeight="1">
      <c r="B4" s="19"/>
      <c r="D4" s="20" t="s">
        <v>81</v>
      </c>
      <c r="L4" s="19"/>
      <c r="M4" s="84" t="s">
        <v>9</v>
      </c>
      <c r="AT4" s="16" t="s">
        <v>3</v>
      </c>
    </row>
    <row r="5" spans="2:46" ht="6.95" hidden="1" customHeight="1">
      <c r="B5" s="19"/>
      <c r="L5" s="19"/>
    </row>
    <row r="6" spans="2:46" s="1" customFormat="1" ht="12" hidden="1" customHeight="1">
      <c r="B6" s="31"/>
      <c r="D6" s="26" t="s">
        <v>14</v>
      </c>
      <c r="I6" s="85"/>
      <c r="L6" s="31"/>
    </row>
    <row r="7" spans="2:46" s="1" customFormat="1" ht="36.950000000000003" hidden="1" customHeight="1">
      <c r="B7" s="31"/>
      <c r="E7" s="212" t="s">
        <v>15</v>
      </c>
      <c r="F7" s="236"/>
      <c r="G7" s="236"/>
      <c r="H7" s="236"/>
      <c r="I7" s="85"/>
      <c r="L7" s="31"/>
    </row>
    <row r="8" spans="2:46" s="1" customFormat="1" ht="11.25" hidden="1">
      <c r="B8" s="31"/>
      <c r="I8" s="85"/>
      <c r="L8" s="31"/>
    </row>
    <row r="9" spans="2:46" s="1" customFormat="1" ht="12" hidden="1" customHeight="1">
      <c r="B9" s="31"/>
      <c r="D9" s="26" t="s">
        <v>16</v>
      </c>
      <c r="F9" s="24" t="s">
        <v>1</v>
      </c>
      <c r="I9" s="86" t="s">
        <v>17</v>
      </c>
      <c r="J9" s="24" t="s">
        <v>1</v>
      </c>
      <c r="L9" s="31"/>
    </row>
    <row r="10" spans="2:46" s="1" customFormat="1" ht="12" hidden="1" customHeight="1">
      <c r="B10" s="31"/>
      <c r="D10" s="26" t="s">
        <v>18</v>
      </c>
      <c r="F10" s="24" t="s">
        <v>19</v>
      </c>
      <c r="I10" s="86" t="s">
        <v>20</v>
      </c>
      <c r="J10" s="51" t="str">
        <f>'Rekapitulácia stavby'!AN8</f>
        <v>28. 2. 2019</v>
      </c>
      <c r="L10" s="31"/>
    </row>
    <row r="11" spans="2:46" s="1" customFormat="1" ht="10.9" hidden="1" customHeight="1">
      <c r="B11" s="31"/>
      <c r="I11" s="85"/>
      <c r="L11" s="31"/>
    </row>
    <row r="12" spans="2:46" s="1" customFormat="1" ht="12" hidden="1" customHeight="1">
      <c r="B12" s="31"/>
      <c r="D12" s="26" t="s">
        <v>22</v>
      </c>
      <c r="I12" s="86" t="s">
        <v>23</v>
      </c>
      <c r="J12" s="24" t="str">
        <f>IF('Rekapitulácia stavby'!AN10="","",'Rekapitulácia stavby'!AN10)</f>
        <v/>
      </c>
      <c r="L12" s="31"/>
    </row>
    <row r="13" spans="2:46" s="1" customFormat="1" ht="18" hidden="1" customHeight="1">
      <c r="B13" s="31"/>
      <c r="E13" s="24" t="str">
        <f>IF('Rekapitulácia stavby'!E11="","",'Rekapitulácia stavby'!E11)</f>
        <v xml:space="preserve"> </v>
      </c>
      <c r="I13" s="86" t="s">
        <v>24</v>
      </c>
      <c r="J13" s="24" t="str">
        <f>IF('Rekapitulácia stavby'!AN11="","",'Rekapitulácia stavby'!AN11)</f>
        <v/>
      </c>
      <c r="L13" s="31"/>
    </row>
    <row r="14" spans="2:46" s="1" customFormat="1" ht="6.95" hidden="1" customHeight="1">
      <c r="B14" s="31"/>
      <c r="I14" s="85"/>
      <c r="L14" s="31"/>
    </row>
    <row r="15" spans="2:46" s="1" customFormat="1" ht="12" hidden="1" customHeight="1">
      <c r="B15" s="31"/>
      <c r="D15" s="26" t="s">
        <v>25</v>
      </c>
      <c r="I15" s="86" t="s">
        <v>23</v>
      </c>
      <c r="J15" s="27" t="str">
        <f>'Rekapitulácia stavby'!AN13</f>
        <v>Vyplň údaj</v>
      </c>
      <c r="L15" s="31"/>
    </row>
    <row r="16" spans="2:46" s="1" customFormat="1" ht="18" hidden="1" customHeight="1">
      <c r="B16" s="31"/>
      <c r="E16" s="237" t="str">
        <f>'Rekapitulácia stavby'!E14</f>
        <v>Vyplň údaj</v>
      </c>
      <c r="F16" s="229"/>
      <c r="G16" s="229"/>
      <c r="H16" s="229"/>
      <c r="I16" s="86" t="s">
        <v>24</v>
      </c>
      <c r="J16" s="27" t="str">
        <f>'Rekapitulácia stavby'!AN14</f>
        <v>Vyplň údaj</v>
      </c>
      <c r="L16" s="31"/>
    </row>
    <row r="17" spans="2:12" s="1" customFormat="1" ht="6.95" hidden="1" customHeight="1">
      <c r="B17" s="31"/>
      <c r="I17" s="85"/>
      <c r="L17" s="31"/>
    </row>
    <row r="18" spans="2:12" s="1" customFormat="1" ht="12" hidden="1" customHeight="1">
      <c r="B18" s="31"/>
      <c r="D18" s="26" t="s">
        <v>27</v>
      </c>
      <c r="I18" s="86" t="s">
        <v>23</v>
      </c>
      <c r="J18" s="24" t="s">
        <v>1</v>
      </c>
      <c r="L18" s="31"/>
    </row>
    <row r="19" spans="2:12" s="1" customFormat="1" ht="18" hidden="1" customHeight="1">
      <c r="B19" s="31"/>
      <c r="E19" s="24" t="s">
        <v>28</v>
      </c>
      <c r="I19" s="86" t="s">
        <v>24</v>
      </c>
      <c r="J19" s="24" t="s">
        <v>1</v>
      </c>
      <c r="L19" s="31"/>
    </row>
    <row r="20" spans="2:12" s="1" customFormat="1" ht="6.95" hidden="1" customHeight="1">
      <c r="B20" s="31"/>
      <c r="I20" s="85"/>
      <c r="L20" s="31"/>
    </row>
    <row r="21" spans="2:12" s="1" customFormat="1" ht="12" hidden="1" customHeight="1">
      <c r="B21" s="31"/>
      <c r="D21" s="26" t="s">
        <v>31</v>
      </c>
      <c r="I21" s="86" t="s">
        <v>23</v>
      </c>
      <c r="J21" s="24" t="s">
        <v>1</v>
      </c>
      <c r="L21" s="31"/>
    </row>
    <row r="22" spans="2:12" s="1" customFormat="1" ht="18" hidden="1" customHeight="1">
      <c r="B22" s="31"/>
      <c r="E22" s="24" t="s">
        <v>32</v>
      </c>
      <c r="I22" s="86" t="s">
        <v>24</v>
      </c>
      <c r="J22" s="24" t="s">
        <v>1</v>
      </c>
      <c r="L22" s="31"/>
    </row>
    <row r="23" spans="2:12" s="1" customFormat="1" ht="6.95" hidden="1" customHeight="1">
      <c r="B23" s="31"/>
      <c r="I23" s="85"/>
      <c r="L23" s="31"/>
    </row>
    <row r="24" spans="2:12" s="1" customFormat="1" ht="12" hidden="1" customHeight="1">
      <c r="B24" s="31"/>
      <c r="D24" s="26" t="s">
        <v>33</v>
      </c>
      <c r="I24" s="85"/>
      <c r="L24" s="31"/>
    </row>
    <row r="25" spans="2:12" s="7" customFormat="1" ht="16.5" hidden="1" customHeight="1">
      <c r="B25" s="87"/>
      <c r="E25" s="233" t="s">
        <v>1</v>
      </c>
      <c r="F25" s="233"/>
      <c r="G25" s="233"/>
      <c r="H25" s="233"/>
      <c r="I25" s="88"/>
      <c r="L25" s="87"/>
    </row>
    <row r="26" spans="2:12" s="1" customFormat="1" ht="6.95" hidden="1" customHeight="1">
      <c r="B26" s="31"/>
      <c r="I26" s="85"/>
      <c r="L26" s="31"/>
    </row>
    <row r="27" spans="2:12" s="1" customFormat="1" ht="6.95" hidden="1" customHeight="1">
      <c r="B27" s="31"/>
      <c r="D27" s="52"/>
      <c r="E27" s="52"/>
      <c r="F27" s="52"/>
      <c r="G27" s="52"/>
      <c r="H27" s="52"/>
      <c r="I27" s="89"/>
      <c r="J27" s="52"/>
      <c r="K27" s="52"/>
      <c r="L27" s="31"/>
    </row>
    <row r="28" spans="2:12" s="1" customFormat="1" ht="25.35" hidden="1" customHeight="1">
      <c r="B28" s="31"/>
      <c r="D28" s="90" t="s">
        <v>34</v>
      </c>
      <c r="I28" s="85"/>
      <c r="J28" s="65">
        <f>ROUND(J123, 2)</f>
        <v>0</v>
      </c>
      <c r="L28" s="31"/>
    </row>
    <row r="29" spans="2:12" s="1" customFormat="1" ht="6.95" hidden="1" customHeight="1">
      <c r="B29" s="31"/>
      <c r="D29" s="52"/>
      <c r="E29" s="52"/>
      <c r="F29" s="52"/>
      <c r="G29" s="52"/>
      <c r="H29" s="52"/>
      <c r="I29" s="89"/>
      <c r="J29" s="52"/>
      <c r="K29" s="52"/>
      <c r="L29" s="31"/>
    </row>
    <row r="30" spans="2:12" s="1" customFormat="1" ht="14.45" hidden="1" customHeight="1">
      <c r="B30" s="31"/>
      <c r="F30" s="34" t="s">
        <v>36</v>
      </c>
      <c r="I30" s="91" t="s">
        <v>35</v>
      </c>
      <c r="J30" s="34" t="s">
        <v>37</v>
      </c>
      <c r="L30" s="31"/>
    </row>
    <row r="31" spans="2:12" s="1" customFormat="1" ht="14.45" hidden="1" customHeight="1">
      <c r="B31" s="31"/>
      <c r="D31" s="92" t="s">
        <v>38</v>
      </c>
      <c r="E31" s="26" t="s">
        <v>39</v>
      </c>
      <c r="F31" s="93">
        <f>ROUND((SUM(BE123:BE273)),  2)</f>
        <v>0</v>
      </c>
      <c r="I31" s="94">
        <v>0.2</v>
      </c>
      <c r="J31" s="93">
        <f>ROUND(((SUM(BE123:BE273))*I31),  2)</f>
        <v>0</v>
      </c>
      <c r="L31" s="31"/>
    </row>
    <row r="32" spans="2:12" s="1" customFormat="1" ht="14.45" hidden="1" customHeight="1">
      <c r="B32" s="31"/>
      <c r="E32" s="26" t="s">
        <v>40</v>
      </c>
      <c r="F32" s="93">
        <f>ROUND((SUM(BF123:BF273)),  2)</f>
        <v>0</v>
      </c>
      <c r="I32" s="94">
        <v>0.2</v>
      </c>
      <c r="J32" s="93">
        <f>ROUND(((SUM(BF123:BF273))*I32),  2)</f>
        <v>0</v>
      </c>
      <c r="L32" s="31"/>
    </row>
    <row r="33" spans="2:12" s="1" customFormat="1" ht="14.45" hidden="1" customHeight="1">
      <c r="B33" s="31"/>
      <c r="E33" s="26" t="s">
        <v>41</v>
      </c>
      <c r="F33" s="93">
        <f>ROUND((SUM(BG123:BG273)),  2)</f>
        <v>0</v>
      </c>
      <c r="I33" s="94">
        <v>0.2</v>
      </c>
      <c r="J33" s="93">
        <f>0</f>
        <v>0</v>
      </c>
      <c r="L33" s="31"/>
    </row>
    <row r="34" spans="2:12" s="1" customFormat="1" ht="14.45" hidden="1" customHeight="1">
      <c r="B34" s="31"/>
      <c r="E34" s="26" t="s">
        <v>42</v>
      </c>
      <c r="F34" s="93">
        <f>ROUND((SUM(BH123:BH273)),  2)</f>
        <v>0</v>
      </c>
      <c r="I34" s="94">
        <v>0.2</v>
      </c>
      <c r="J34" s="93">
        <f>0</f>
        <v>0</v>
      </c>
      <c r="L34" s="31"/>
    </row>
    <row r="35" spans="2:12" s="1" customFormat="1" ht="14.45" hidden="1" customHeight="1">
      <c r="B35" s="31"/>
      <c r="E35" s="26" t="s">
        <v>43</v>
      </c>
      <c r="F35" s="93">
        <f>ROUND((SUM(BI123:BI273)),  2)</f>
        <v>0</v>
      </c>
      <c r="I35" s="94">
        <v>0</v>
      </c>
      <c r="J35" s="93">
        <f>0</f>
        <v>0</v>
      </c>
      <c r="L35" s="31"/>
    </row>
    <row r="36" spans="2:12" s="1" customFormat="1" ht="6.95" hidden="1" customHeight="1">
      <c r="B36" s="31"/>
      <c r="I36" s="85"/>
      <c r="L36" s="31"/>
    </row>
    <row r="37" spans="2:12" s="1" customFormat="1" ht="25.35" hidden="1" customHeight="1">
      <c r="B37" s="31"/>
      <c r="C37" s="95"/>
      <c r="D37" s="96" t="s">
        <v>44</v>
      </c>
      <c r="E37" s="56"/>
      <c r="F37" s="56"/>
      <c r="G37" s="97" t="s">
        <v>45</v>
      </c>
      <c r="H37" s="98" t="s">
        <v>46</v>
      </c>
      <c r="I37" s="99"/>
      <c r="J37" s="100">
        <f>SUM(J28:J35)</f>
        <v>0</v>
      </c>
      <c r="K37" s="101"/>
      <c r="L37" s="31"/>
    </row>
    <row r="38" spans="2:12" s="1" customFormat="1" ht="14.45" hidden="1" customHeight="1">
      <c r="B38" s="31"/>
      <c r="I38" s="85"/>
      <c r="L38" s="31"/>
    </row>
    <row r="39" spans="2:12" ht="14.45" hidden="1" customHeight="1">
      <c r="B39" s="19"/>
      <c r="L39" s="19"/>
    </row>
    <row r="40" spans="2:12" ht="14.45" hidden="1" customHeight="1">
      <c r="B40" s="19"/>
      <c r="L40" s="19"/>
    </row>
    <row r="41" spans="2:12" ht="14.45" hidden="1" customHeight="1">
      <c r="B41" s="19"/>
      <c r="L41" s="19"/>
    </row>
    <row r="42" spans="2:12" ht="14.45" hidden="1" customHeight="1">
      <c r="B42" s="19"/>
      <c r="L42" s="19"/>
    </row>
    <row r="43" spans="2:12" ht="14.45" hidden="1" customHeight="1">
      <c r="B43" s="19"/>
      <c r="L43" s="19"/>
    </row>
    <row r="44" spans="2:12" ht="14.45" hidden="1" customHeight="1">
      <c r="B44" s="19"/>
      <c r="L44" s="19"/>
    </row>
    <row r="45" spans="2:12" ht="14.45" hidden="1" customHeight="1">
      <c r="B45" s="19"/>
      <c r="L45" s="19"/>
    </row>
    <row r="46" spans="2:12" ht="14.45" hidden="1" customHeight="1">
      <c r="B46" s="19"/>
      <c r="L46" s="19"/>
    </row>
    <row r="47" spans="2:12" ht="14.45" hidden="1" customHeight="1">
      <c r="B47" s="19"/>
      <c r="L47" s="19"/>
    </row>
    <row r="48" spans="2:12" ht="14.45" hidden="1" customHeight="1">
      <c r="B48" s="19"/>
      <c r="L48" s="19"/>
    </row>
    <row r="49" spans="2:12" ht="14.45" hidden="1" customHeight="1">
      <c r="B49" s="19"/>
      <c r="L49" s="19"/>
    </row>
    <row r="50" spans="2:12" s="1" customFormat="1" ht="14.45" hidden="1" customHeight="1">
      <c r="B50" s="31"/>
      <c r="D50" s="40" t="s">
        <v>47</v>
      </c>
      <c r="E50" s="41"/>
      <c r="F50" s="41"/>
      <c r="G50" s="40" t="s">
        <v>48</v>
      </c>
      <c r="H50" s="41"/>
      <c r="I50" s="102"/>
      <c r="J50" s="41"/>
      <c r="K50" s="41"/>
      <c r="L50" s="31"/>
    </row>
    <row r="51" spans="2:12" ht="11.25" hidden="1">
      <c r="B51" s="19"/>
      <c r="L51" s="19"/>
    </row>
    <row r="52" spans="2:12" ht="11.25" hidden="1">
      <c r="B52" s="19"/>
      <c r="L52" s="19"/>
    </row>
    <row r="53" spans="2:12" ht="11.25" hidden="1">
      <c r="B53" s="19"/>
      <c r="L53" s="19"/>
    </row>
    <row r="54" spans="2:12" ht="11.25" hidden="1">
      <c r="B54" s="19"/>
      <c r="L54" s="19"/>
    </row>
    <row r="55" spans="2:12" ht="11.25" hidden="1">
      <c r="B55" s="19"/>
      <c r="L55" s="19"/>
    </row>
    <row r="56" spans="2:12" ht="11.25" hidden="1">
      <c r="B56" s="19"/>
      <c r="L56" s="19"/>
    </row>
    <row r="57" spans="2:12" ht="11.25" hidden="1">
      <c r="B57" s="19"/>
      <c r="L57" s="19"/>
    </row>
    <row r="58" spans="2:12" ht="11.25" hidden="1">
      <c r="B58" s="19"/>
      <c r="L58" s="19"/>
    </row>
    <row r="59" spans="2:12" ht="11.25" hidden="1">
      <c r="B59" s="19"/>
      <c r="L59" s="19"/>
    </row>
    <row r="60" spans="2:12" ht="11.25" hidden="1">
      <c r="B60" s="19"/>
      <c r="L60" s="19"/>
    </row>
    <row r="61" spans="2:12" s="1" customFormat="1" ht="12.75" hidden="1">
      <c r="B61" s="31"/>
      <c r="D61" s="42" t="s">
        <v>49</v>
      </c>
      <c r="E61" s="33"/>
      <c r="F61" s="103" t="s">
        <v>50</v>
      </c>
      <c r="G61" s="42" t="s">
        <v>49</v>
      </c>
      <c r="H61" s="33"/>
      <c r="I61" s="104"/>
      <c r="J61" s="105" t="s">
        <v>50</v>
      </c>
      <c r="K61" s="33"/>
      <c r="L61" s="31"/>
    </row>
    <row r="62" spans="2:12" ht="11.25" hidden="1">
      <c r="B62" s="19"/>
      <c r="L62" s="19"/>
    </row>
    <row r="63" spans="2:12" ht="11.25" hidden="1">
      <c r="B63" s="19"/>
      <c r="L63" s="19"/>
    </row>
    <row r="64" spans="2:12" ht="11.25" hidden="1">
      <c r="B64" s="19"/>
      <c r="L64" s="19"/>
    </row>
    <row r="65" spans="2:12" s="1" customFormat="1" ht="12.75" hidden="1">
      <c r="B65" s="31"/>
      <c r="D65" s="40" t="s">
        <v>51</v>
      </c>
      <c r="E65" s="41"/>
      <c r="F65" s="41"/>
      <c r="G65" s="40" t="s">
        <v>52</v>
      </c>
      <c r="H65" s="41"/>
      <c r="I65" s="102"/>
      <c r="J65" s="41"/>
      <c r="K65" s="41"/>
      <c r="L65" s="31"/>
    </row>
    <row r="66" spans="2:12" ht="11.25" hidden="1">
      <c r="B66" s="19"/>
      <c r="L66" s="19"/>
    </row>
    <row r="67" spans="2:12" ht="11.25" hidden="1">
      <c r="B67" s="19"/>
      <c r="L67" s="19"/>
    </row>
    <row r="68" spans="2:12" ht="11.25" hidden="1">
      <c r="B68" s="19"/>
      <c r="L68" s="19"/>
    </row>
    <row r="69" spans="2:12" ht="11.25" hidden="1">
      <c r="B69" s="19"/>
      <c r="L69" s="19"/>
    </row>
    <row r="70" spans="2:12" ht="11.25" hidden="1">
      <c r="B70" s="19"/>
      <c r="L70" s="19"/>
    </row>
    <row r="71" spans="2:12" ht="11.25" hidden="1">
      <c r="B71" s="19"/>
      <c r="L71" s="19"/>
    </row>
    <row r="72" spans="2:12" ht="11.25" hidden="1">
      <c r="B72" s="19"/>
      <c r="L72" s="19"/>
    </row>
    <row r="73" spans="2:12" ht="11.25" hidden="1">
      <c r="B73" s="19"/>
      <c r="L73" s="19"/>
    </row>
    <row r="74" spans="2:12" ht="11.25" hidden="1">
      <c r="B74" s="19"/>
      <c r="L74" s="19"/>
    </row>
    <row r="75" spans="2:12" ht="11.25" hidden="1">
      <c r="B75" s="19"/>
      <c r="L75" s="19"/>
    </row>
    <row r="76" spans="2:12" s="1" customFormat="1" ht="12.75" hidden="1">
      <c r="B76" s="31"/>
      <c r="D76" s="42" t="s">
        <v>49</v>
      </c>
      <c r="E76" s="33"/>
      <c r="F76" s="103" t="s">
        <v>50</v>
      </c>
      <c r="G76" s="42" t="s">
        <v>49</v>
      </c>
      <c r="H76" s="33"/>
      <c r="I76" s="104"/>
      <c r="J76" s="105" t="s">
        <v>50</v>
      </c>
      <c r="K76" s="33"/>
      <c r="L76" s="31"/>
    </row>
    <row r="77" spans="2:12" s="1" customFormat="1" ht="14.45" hidden="1" customHeight="1">
      <c r="B77" s="43"/>
      <c r="C77" s="44"/>
      <c r="D77" s="44"/>
      <c r="E77" s="44"/>
      <c r="F77" s="44"/>
      <c r="G77" s="44"/>
      <c r="H77" s="44"/>
      <c r="I77" s="106"/>
      <c r="J77" s="44"/>
      <c r="K77" s="44"/>
      <c r="L77" s="31"/>
    </row>
    <row r="78" spans="2:12" ht="11.25" hidden="1"/>
    <row r="79" spans="2:12" ht="11.25" hidden="1"/>
    <row r="80" spans="2:12" ht="11.25" hidden="1"/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07"/>
      <c r="J81" s="46"/>
      <c r="K81" s="46"/>
      <c r="L81" s="31"/>
    </row>
    <row r="82" spans="2:47" s="1" customFormat="1" ht="24.95" customHeight="1">
      <c r="B82" s="31"/>
      <c r="C82" s="20" t="s">
        <v>82</v>
      </c>
      <c r="I82" s="85"/>
      <c r="L82" s="31"/>
    </row>
    <row r="83" spans="2:47" s="1" customFormat="1" ht="6.95" customHeight="1">
      <c r="B83" s="31"/>
      <c r="I83" s="85"/>
      <c r="L83" s="31"/>
    </row>
    <row r="84" spans="2:47" s="1" customFormat="1" ht="12" customHeight="1">
      <c r="B84" s="31"/>
      <c r="C84" s="26" t="s">
        <v>14</v>
      </c>
      <c r="I84" s="85"/>
      <c r="L84" s="31"/>
    </row>
    <row r="85" spans="2:47" s="1" customFormat="1" ht="16.5" customHeight="1">
      <c r="B85" s="31"/>
      <c r="E85" s="212" t="str">
        <f>E7</f>
        <v>Úprava historického oplotenia v areáli UPJŠ, Moyzesova 9, Košice</v>
      </c>
      <c r="F85" s="236"/>
      <c r="G85" s="236"/>
      <c r="H85" s="236"/>
      <c r="I85" s="85"/>
      <c r="L85" s="31"/>
    </row>
    <row r="86" spans="2:47" s="1" customFormat="1" ht="6.95" customHeight="1">
      <c r="B86" s="31"/>
      <c r="I86" s="85"/>
      <c r="L86" s="31"/>
    </row>
    <row r="87" spans="2:47" s="1" customFormat="1" ht="12" customHeight="1">
      <c r="B87" s="31"/>
      <c r="C87" s="26" t="s">
        <v>18</v>
      </c>
      <c r="F87" s="24" t="str">
        <f>F10</f>
        <v xml:space="preserve"> </v>
      </c>
      <c r="I87" s="86" t="s">
        <v>20</v>
      </c>
      <c r="J87" s="51" t="str">
        <f>IF(J10="","",J10)</f>
        <v>28. 2. 2019</v>
      </c>
      <c r="L87" s="31"/>
    </row>
    <row r="88" spans="2:47" s="1" customFormat="1" ht="6.95" customHeight="1">
      <c r="B88" s="31"/>
      <c r="I88" s="85"/>
      <c r="L88" s="31"/>
    </row>
    <row r="89" spans="2:47" s="1" customFormat="1" ht="15.2" customHeight="1">
      <c r="B89" s="31"/>
      <c r="C89" s="26" t="s">
        <v>22</v>
      </c>
      <c r="F89" s="24" t="str">
        <f>E13</f>
        <v xml:space="preserve"> </v>
      </c>
      <c r="I89" s="86" t="s">
        <v>27</v>
      </c>
      <c r="J89" s="29" t="str">
        <f>E19</f>
        <v>3linea, s.r.o.</v>
      </c>
      <c r="L89" s="31"/>
    </row>
    <row r="90" spans="2:47" s="1" customFormat="1" ht="15.2" customHeight="1">
      <c r="B90" s="31"/>
      <c r="C90" s="26" t="s">
        <v>25</v>
      </c>
      <c r="F90" s="24" t="str">
        <f>IF(E16="","",E16)</f>
        <v>Vyplň údaj</v>
      </c>
      <c r="I90" s="86" t="s">
        <v>31</v>
      </c>
      <c r="J90" s="29" t="str">
        <f>E22</f>
        <v>Ing. Románeková</v>
      </c>
      <c r="L90" s="31"/>
    </row>
    <row r="91" spans="2:47" s="1" customFormat="1" ht="10.35" customHeight="1">
      <c r="B91" s="31"/>
      <c r="I91" s="85"/>
      <c r="L91" s="31"/>
    </row>
    <row r="92" spans="2:47" s="1" customFormat="1" ht="29.25" customHeight="1">
      <c r="B92" s="31"/>
      <c r="C92" s="108" t="s">
        <v>83</v>
      </c>
      <c r="D92" s="95"/>
      <c r="E92" s="95"/>
      <c r="F92" s="95"/>
      <c r="G92" s="95"/>
      <c r="H92" s="95"/>
      <c r="I92" s="109"/>
      <c r="J92" s="110" t="s">
        <v>84</v>
      </c>
      <c r="K92" s="95"/>
      <c r="L92" s="31"/>
    </row>
    <row r="93" spans="2:47" s="1" customFormat="1" ht="10.35" customHeight="1">
      <c r="B93" s="31"/>
      <c r="I93" s="85"/>
      <c r="L93" s="31"/>
    </row>
    <row r="94" spans="2:47" s="1" customFormat="1" ht="22.9" customHeight="1">
      <c r="B94" s="31"/>
      <c r="C94" s="111" t="s">
        <v>85</v>
      </c>
      <c r="I94" s="85"/>
      <c r="J94" s="65">
        <f>J123</f>
        <v>0</v>
      </c>
      <c r="L94" s="31"/>
      <c r="AU94" s="16" t="s">
        <v>86</v>
      </c>
    </row>
    <row r="95" spans="2:47" s="8" customFormat="1" ht="24.95" customHeight="1">
      <c r="B95" s="112"/>
      <c r="D95" s="113" t="s">
        <v>87</v>
      </c>
      <c r="E95" s="114"/>
      <c r="F95" s="114"/>
      <c r="G95" s="114"/>
      <c r="H95" s="114"/>
      <c r="I95" s="115"/>
      <c r="J95" s="116">
        <f>J124</f>
        <v>0</v>
      </c>
      <c r="L95" s="112"/>
    </row>
    <row r="96" spans="2:47" s="9" customFormat="1" ht="19.899999999999999" customHeight="1">
      <c r="B96" s="117"/>
      <c r="D96" s="118" t="s">
        <v>88</v>
      </c>
      <c r="E96" s="119"/>
      <c r="F96" s="119"/>
      <c r="G96" s="119"/>
      <c r="H96" s="119"/>
      <c r="I96" s="120"/>
      <c r="J96" s="121">
        <f>J125</f>
        <v>0</v>
      </c>
      <c r="L96" s="117"/>
    </row>
    <row r="97" spans="2:12" s="9" customFormat="1" ht="19.899999999999999" customHeight="1">
      <c r="B97" s="117"/>
      <c r="D97" s="118" t="s">
        <v>89</v>
      </c>
      <c r="E97" s="119"/>
      <c r="F97" s="119"/>
      <c r="G97" s="119"/>
      <c r="H97" s="119"/>
      <c r="I97" s="120"/>
      <c r="J97" s="121">
        <f>J140</f>
        <v>0</v>
      </c>
      <c r="L97" s="117"/>
    </row>
    <row r="98" spans="2:12" s="9" customFormat="1" ht="19.899999999999999" customHeight="1">
      <c r="B98" s="117"/>
      <c r="D98" s="118" t="s">
        <v>90</v>
      </c>
      <c r="E98" s="119"/>
      <c r="F98" s="119"/>
      <c r="G98" s="119"/>
      <c r="H98" s="119"/>
      <c r="I98" s="120"/>
      <c r="J98" s="121">
        <f>J151</f>
        <v>0</v>
      </c>
      <c r="L98" s="117"/>
    </row>
    <row r="99" spans="2:12" s="9" customFormat="1" ht="19.899999999999999" customHeight="1">
      <c r="B99" s="117"/>
      <c r="D99" s="118" t="s">
        <v>91</v>
      </c>
      <c r="E99" s="119"/>
      <c r="F99" s="119"/>
      <c r="G99" s="119"/>
      <c r="H99" s="119"/>
      <c r="I99" s="120"/>
      <c r="J99" s="121">
        <f>J161</f>
        <v>0</v>
      </c>
      <c r="L99" s="117"/>
    </row>
    <row r="100" spans="2:12" s="9" customFormat="1" ht="19.899999999999999" customHeight="1">
      <c r="B100" s="117"/>
      <c r="D100" s="118" t="s">
        <v>92</v>
      </c>
      <c r="E100" s="119"/>
      <c r="F100" s="119"/>
      <c r="G100" s="119"/>
      <c r="H100" s="119"/>
      <c r="I100" s="120"/>
      <c r="J100" s="121">
        <f>J193</f>
        <v>0</v>
      </c>
      <c r="L100" s="117"/>
    </row>
    <row r="101" spans="2:12" s="9" customFormat="1" ht="19.899999999999999" customHeight="1">
      <c r="B101" s="117"/>
      <c r="D101" s="118" t="s">
        <v>93</v>
      </c>
      <c r="E101" s="119"/>
      <c r="F101" s="119"/>
      <c r="G101" s="119"/>
      <c r="H101" s="119"/>
      <c r="I101" s="120"/>
      <c r="J101" s="121">
        <f>J254</f>
        <v>0</v>
      </c>
      <c r="L101" s="117"/>
    </row>
    <row r="102" spans="2:12" s="8" customFormat="1" ht="24.95" customHeight="1">
      <c r="B102" s="112"/>
      <c r="D102" s="113" t="s">
        <v>94</v>
      </c>
      <c r="E102" s="114"/>
      <c r="F102" s="114"/>
      <c r="G102" s="114"/>
      <c r="H102" s="114"/>
      <c r="I102" s="115"/>
      <c r="J102" s="116">
        <f>J256</f>
        <v>0</v>
      </c>
      <c r="L102" s="112"/>
    </row>
    <row r="103" spans="2:12" s="9" customFormat="1" ht="19.899999999999999" customHeight="1">
      <c r="B103" s="117"/>
      <c r="D103" s="118" t="s">
        <v>95</v>
      </c>
      <c r="E103" s="119"/>
      <c r="F103" s="119"/>
      <c r="G103" s="119"/>
      <c r="H103" s="119"/>
      <c r="I103" s="120"/>
      <c r="J103" s="121">
        <f>J257</f>
        <v>0</v>
      </c>
      <c r="L103" s="117"/>
    </row>
    <row r="104" spans="2:12" s="9" customFormat="1" ht="19.899999999999999" customHeight="1">
      <c r="B104" s="117"/>
      <c r="D104" s="118" t="s">
        <v>96</v>
      </c>
      <c r="E104" s="119"/>
      <c r="F104" s="119"/>
      <c r="G104" s="119"/>
      <c r="H104" s="119"/>
      <c r="I104" s="120"/>
      <c r="J104" s="121">
        <f>J262</f>
        <v>0</v>
      </c>
      <c r="L104" s="117"/>
    </row>
    <row r="105" spans="2:12" s="9" customFormat="1" ht="19.899999999999999" customHeight="1">
      <c r="B105" s="117"/>
      <c r="D105" s="118" t="s">
        <v>97</v>
      </c>
      <c r="E105" s="119"/>
      <c r="F105" s="119"/>
      <c r="G105" s="119"/>
      <c r="H105" s="119"/>
      <c r="I105" s="120"/>
      <c r="J105" s="121">
        <f>J271</f>
        <v>0</v>
      </c>
      <c r="L105" s="117"/>
    </row>
    <row r="106" spans="2:12" s="1" customFormat="1" ht="21.75" customHeight="1">
      <c r="B106" s="31"/>
      <c r="I106" s="85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106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107"/>
      <c r="J111" s="46"/>
      <c r="K111" s="46"/>
      <c r="L111" s="31"/>
    </row>
    <row r="112" spans="2:12" s="1" customFormat="1" ht="24.95" customHeight="1">
      <c r="B112" s="31"/>
      <c r="C112" s="20" t="s">
        <v>98</v>
      </c>
      <c r="I112" s="85"/>
      <c r="L112" s="31"/>
    </row>
    <row r="113" spans="2:65" s="1" customFormat="1" ht="6.95" customHeight="1">
      <c r="B113" s="31"/>
      <c r="I113" s="85"/>
      <c r="L113" s="31"/>
    </row>
    <row r="114" spans="2:65" s="1" customFormat="1" ht="12" customHeight="1">
      <c r="B114" s="31"/>
      <c r="C114" s="26" t="s">
        <v>14</v>
      </c>
      <c r="I114" s="85"/>
      <c r="L114" s="31"/>
    </row>
    <row r="115" spans="2:65" s="1" customFormat="1" ht="16.5" customHeight="1">
      <c r="B115" s="31"/>
      <c r="E115" s="212" t="str">
        <f>E7</f>
        <v>Úprava historického oplotenia v areáli UPJŠ, Moyzesova 9, Košice</v>
      </c>
      <c r="F115" s="236"/>
      <c r="G115" s="236"/>
      <c r="H115" s="236"/>
      <c r="I115" s="85"/>
      <c r="L115" s="31"/>
    </row>
    <row r="116" spans="2:65" s="1" customFormat="1" ht="6.95" customHeight="1">
      <c r="B116" s="31"/>
      <c r="I116" s="85"/>
      <c r="L116" s="31"/>
    </row>
    <row r="117" spans="2:65" s="1" customFormat="1" ht="12" customHeight="1">
      <c r="B117" s="31"/>
      <c r="C117" s="26" t="s">
        <v>18</v>
      </c>
      <c r="F117" s="24" t="str">
        <f>F10</f>
        <v xml:space="preserve"> </v>
      </c>
      <c r="I117" s="86" t="s">
        <v>20</v>
      </c>
      <c r="J117" s="51" t="str">
        <f>IF(J10="","",J10)</f>
        <v>28. 2. 2019</v>
      </c>
      <c r="L117" s="31"/>
    </row>
    <row r="118" spans="2:65" s="1" customFormat="1" ht="6.95" customHeight="1">
      <c r="B118" s="31"/>
      <c r="I118" s="85"/>
      <c r="L118" s="31"/>
    </row>
    <row r="119" spans="2:65" s="1" customFormat="1" ht="15.2" customHeight="1">
      <c r="B119" s="31"/>
      <c r="C119" s="26" t="s">
        <v>22</v>
      </c>
      <c r="F119" s="24" t="str">
        <f>E13</f>
        <v xml:space="preserve"> </v>
      </c>
      <c r="I119" s="86" t="s">
        <v>27</v>
      </c>
      <c r="J119" s="29" t="str">
        <f>E19</f>
        <v>3linea, s.r.o.</v>
      </c>
      <c r="L119" s="31"/>
    </row>
    <row r="120" spans="2:65" s="1" customFormat="1" ht="15.2" customHeight="1">
      <c r="B120" s="31"/>
      <c r="C120" s="26" t="s">
        <v>25</v>
      </c>
      <c r="F120" s="24" t="str">
        <f>IF(E16="","",E16)</f>
        <v>Vyplň údaj</v>
      </c>
      <c r="I120" s="86" t="s">
        <v>31</v>
      </c>
      <c r="J120" s="29" t="str">
        <f>E22</f>
        <v>Ing. Románeková</v>
      </c>
      <c r="L120" s="31"/>
    </row>
    <row r="121" spans="2:65" s="1" customFormat="1" ht="10.35" customHeight="1">
      <c r="B121" s="31"/>
      <c r="I121" s="85"/>
      <c r="L121" s="31"/>
    </row>
    <row r="122" spans="2:65" s="10" customFormat="1" ht="29.25" customHeight="1">
      <c r="B122" s="122"/>
      <c r="C122" s="123" t="s">
        <v>99</v>
      </c>
      <c r="D122" s="124" t="s">
        <v>59</v>
      </c>
      <c r="E122" s="124" t="s">
        <v>55</v>
      </c>
      <c r="F122" s="124" t="s">
        <v>56</v>
      </c>
      <c r="G122" s="124" t="s">
        <v>100</v>
      </c>
      <c r="H122" s="124" t="s">
        <v>101</v>
      </c>
      <c r="I122" s="125" t="s">
        <v>102</v>
      </c>
      <c r="J122" s="126" t="s">
        <v>84</v>
      </c>
      <c r="K122" s="127" t="s">
        <v>103</v>
      </c>
      <c r="L122" s="122"/>
      <c r="M122" s="58" t="s">
        <v>1</v>
      </c>
      <c r="N122" s="59" t="s">
        <v>38</v>
      </c>
      <c r="O122" s="59" t="s">
        <v>104</v>
      </c>
      <c r="P122" s="59" t="s">
        <v>105</v>
      </c>
      <c r="Q122" s="59" t="s">
        <v>106</v>
      </c>
      <c r="R122" s="59" t="s">
        <v>107</v>
      </c>
      <c r="S122" s="59" t="s">
        <v>108</v>
      </c>
      <c r="T122" s="60" t="s">
        <v>109</v>
      </c>
    </row>
    <row r="123" spans="2:65" s="1" customFormat="1" ht="22.9" customHeight="1">
      <c r="B123" s="31"/>
      <c r="C123" s="63" t="s">
        <v>85</v>
      </c>
      <c r="I123" s="85"/>
      <c r="J123" s="128">
        <f>BK123</f>
        <v>0</v>
      </c>
      <c r="L123" s="31"/>
      <c r="M123" s="61"/>
      <c r="N123" s="52"/>
      <c r="O123" s="52"/>
      <c r="P123" s="129">
        <f>P124+P256</f>
        <v>0</v>
      </c>
      <c r="Q123" s="52"/>
      <c r="R123" s="129">
        <f>R124+R256</f>
        <v>128.40952067000001</v>
      </c>
      <c r="S123" s="52"/>
      <c r="T123" s="130">
        <f>T124+T256</f>
        <v>42.335246999999995</v>
      </c>
      <c r="AT123" s="16" t="s">
        <v>73</v>
      </c>
      <c r="AU123" s="16" t="s">
        <v>86</v>
      </c>
      <c r="BK123" s="131">
        <f>BK124+BK256</f>
        <v>0</v>
      </c>
    </row>
    <row r="124" spans="2:65" s="11" customFormat="1" ht="25.9" customHeight="1">
      <c r="B124" s="132"/>
      <c r="D124" s="133" t="s">
        <v>73</v>
      </c>
      <c r="E124" s="134" t="s">
        <v>110</v>
      </c>
      <c r="F124" s="134" t="s">
        <v>111</v>
      </c>
      <c r="I124" s="135"/>
      <c r="J124" s="136">
        <f>BK124</f>
        <v>0</v>
      </c>
      <c r="L124" s="132"/>
      <c r="M124" s="137"/>
      <c r="N124" s="138"/>
      <c r="O124" s="138"/>
      <c r="P124" s="139">
        <f>P125+P140+P151+P161+P193+P254</f>
        <v>0</v>
      </c>
      <c r="Q124" s="138"/>
      <c r="R124" s="139">
        <f>R125+R140+R151+R161+R193+R254</f>
        <v>108.25513567</v>
      </c>
      <c r="S124" s="138"/>
      <c r="T124" s="140">
        <f>T125+T140+T151+T161+T193+T254</f>
        <v>42.335246999999995</v>
      </c>
      <c r="AR124" s="133" t="s">
        <v>79</v>
      </c>
      <c r="AT124" s="141" t="s">
        <v>73</v>
      </c>
      <c r="AU124" s="141" t="s">
        <v>74</v>
      </c>
      <c r="AY124" s="133" t="s">
        <v>112</v>
      </c>
      <c r="BK124" s="142">
        <f>BK125+BK140+BK151+BK161+BK193+BK254</f>
        <v>0</v>
      </c>
    </row>
    <row r="125" spans="2:65" s="11" customFormat="1" ht="22.9" customHeight="1">
      <c r="B125" s="132"/>
      <c r="D125" s="133" t="s">
        <v>73</v>
      </c>
      <c r="E125" s="143" t="s">
        <v>79</v>
      </c>
      <c r="F125" s="143" t="s">
        <v>113</v>
      </c>
      <c r="I125" s="135"/>
      <c r="J125" s="144">
        <f>BK125</f>
        <v>0</v>
      </c>
      <c r="L125" s="132"/>
      <c r="M125" s="137"/>
      <c r="N125" s="138"/>
      <c r="O125" s="138"/>
      <c r="P125" s="139">
        <f>SUM(P126:P139)</f>
        <v>0</v>
      </c>
      <c r="Q125" s="138"/>
      <c r="R125" s="139">
        <f>SUM(R126:R139)</f>
        <v>3.6000000000000002E-4</v>
      </c>
      <c r="S125" s="138"/>
      <c r="T125" s="140">
        <f>SUM(T126:T139)</f>
        <v>0</v>
      </c>
      <c r="AR125" s="133" t="s">
        <v>79</v>
      </c>
      <c r="AT125" s="141" t="s">
        <v>73</v>
      </c>
      <c r="AU125" s="141" t="s">
        <v>79</v>
      </c>
      <c r="AY125" s="133" t="s">
        <v>112</v>
      </c>
      <c r="BK125" s="142">
        <f>SUM(BK126:BK139)</f>
        <v>0</v>
      </c>
    </row>
    <row r="126" spans="2:65" s="1" customFormat="1" ht="24" customHeight="1">
      <c r="B126" s="145"/>
      <c r="C126" s="146" t="s">
        <v>79</v>
      </c>
      <c r="D126" s="146" t="s">
        <v>114</v>
      </c>
      <c r="E126" s="147" t="s">
        <v>115</v>
      </c>
      <c r="F126" s="148" t="s">
        <v>116</v>
      </c>
      <c r="G126" s="149" t="s">
        <v>117</v>
      </c>
      <c r="H126" s="150">
        <v>9</v>
      </c>
      <c r="I126" s="151"/>
      <c r="J126" s="150">
        <f>ROUND(I126*H126,3)</f>
        <v>0</v>
      </c>
      <c r="K126" s="148" t="s">
        <v>118</v>
      </c>
      <c r="L126" s="31"/>
      <c r="M126" s="152" t="s">
        <v>1</v>
      </c>
      <c r="N126" s="153" t="s">
        <v>40</v>
      </c>
      <c r="O126" s="54"/>
      <c r="P126" s="154">
        <f>O126*H126</f>
        <v>0</v>
      </c>
      <c r="Q126" s="154">
        <v>1.0000000000000001E-5</v>
      </c>
      <c r="R126" s="154">
        <f>Q126*H126</f>
        <v>9.0000000000000006E-5</v>
      </c>
      <c r="S126" s="154">
        <v>0</v>
      </c>
      <c r="T126" s="155">
        <f>S126*H126</f>
        <v>0</v>
      </c>
      <c r="AR126" s="156" t="s">
        <v>119</v>
      </c>
      <c r="AT126" s="156" t="s">
        <v>114</v>
      </c>
      <c r="AU126" s="156" t="s">
        <v>120</v>
      </c>
      <c r="AY126" s="16" t="s">
        <v>112</v>
      </c>
      <c r="BE126" s="157">
        <f>IF(N126="základná",J126,0)</f>
        <v>0</v>
      </c>
      <c r="BF126" s="157">
        <f>IF(N126="znížená",J126,0)</f>
        <v>0</v>
      </c>
      <c r="BG126" s="157">
        <f>IF(N126="zákl. prenesená",J126,0)</f>
        <v>0</v>
      </c>
      <c r="BH126" s="157">
        <f>IF(N126="zníž. prenesená",J126,0)</f>
        <v>0</v>
      </c>
      <c r="BI126" s="157">
        <f>IF(N126="nulová",J126,0)</f>
        <v>0</v>
      </c>
      <c r="BJ126" s="16" t="s">
        <v>120</v>
      </c>
      <c r="BK126" s="158">
        <f>ROUND(I126*H126,3)</f>
        <v>0</v>
      </c>
      <c r="BL126" s="16" t="s">
        <v>119</v>
      </c>
      <c r="BM126" s="156" t="s">
        <v>121</v>
      </c>
    </row>
    <row r="127" spans="2:65" s="1" customFormat="1" ht="24" customHeight="1">
      <c r="B127" s="145"/>
      <c r="C127" s="146" t="s">
        <v>120</v>
      </c>
      <c r="D127" s="146" t="s">
        <v>114</v>
      </c>
      <c r="E127" s="147" t="s">
        <v>122</v>
      </c>
      <c r="F127" s="148" t="s">
        <v>123</v>
      </c>
      <c r="G127" s="149" t="s">
        <v>117</v>
      </c>
      <c r="H127" s="150">
        <v>9</v>
      </c>
      <c r="I127" s="151"/>
      <c r="J127" s="150">
        <f>ROUND(I127*H127,3)</f>
        <v>0</v>
      </c>
      <c r="K127" s="148" t="s">
        <v>118</v>
      </c>
      <c r="L127" s="31"/>
      <c r="M127" s="152" t="s">
        <v>1</v>
      </c>
      <c r="N127" s="153" t="s">
        <v>40</v>
      </c>
      <c r="O127" s="54"/>
      <c r="P127" s="154">
        <f>O127*H127</f>
        <v>0</v>
      </c>
      <c r="Q127" s="154">
        <v>3.0000000000000001E-5</v>
      </c>
      <c r="R127" s="154">
        <f>Q127*H127</f>
        <v>2.7E-4</v>
      </c>
      <c r="S127" s="154">
        <v>0</v>
      </c>
      <c r="T127" s="155">
        <f>S127*H127</f>
        <v>0</v>
      </c>
      <c r="AR127" s="156" t="s">
        <v>119</v>
      </c>
      <c r="AT127" s="156" t="s">
        <v>114</v>
      </c>
      <c r="AU127" s="156" t="s">
        <v>120</v>
      </c>
      <c r="AY127" s="16" t="s">
        <v>112</v>
      </c>
      <c r="BE127" s="157">
        <f>IF(N127="základná",J127,0)</f>
        <v>0</v>
      </c>
      <c r="BF127" s="157">
        <f>IF(N127="znížená",J127,0)</f>
        <v>0</v>
      </c>
      <c r="BG127" s="157">
        <f>IF(N127="zákl. prenesená",J127,0)</f>
        <v>0</v>
      </c>
      <c r="BH127" s="157">
        <f>IF(N127="zníž. prenesená",J127,0)</f>
        <v>0</v>
      </c>
      <c r="BI127" s="157">
        <f>IF(N127="nulová",J127,0)</f>
        <v>0</v>
      </c>
      <c r="BJ127" s="16" t="s">
        <v>120</v>
      </c>
      <c r="BK127" s="158">
        <f>ROUND(I127*H127,3)</f>
        <v>0</v>
      </c>
      <c r="BL127" s="16" t="s">
        <v>119</v>
      </c>
      <c r="BM127" s="156" t="s">
        <v>124</v>
      </c>
    </row>
    <row r="128" spans="2:65" s="1" customFormat="1" ht="24" customHeight="1">
      <c r="B128" s="145"/>
      <c r="C128" s="146" t="s">
        <v>125</v>
      </c>
      <c r="D128" s="146" t="s">
        <v>114</v>
      </c>
      <c r="E128" s="147" t="s">
        <v>126</v>
      </c>
      <c r="F128" s="148" t="s">
        <v>127</v>
      </c>
      <c r="G128" s="149" t="s">
        <v>128</v>
      </c>
      <c r="H128" s="150">
        <v>20.788</v>
      </c>
      <c r="I128" s="151"/>
      <c r="J128" s="150">
        <f>ROUND(I128*H128,3)</f>
        <v>0</v>
      </c>
      <c r="K128" s="148" t="s">
        <v>118</v>
      </c>
      <c r="L128" s="31"/>
      <c r="M128" s="152" t="s">
        <v>1</v>
      </c>
      <c r="N128" s="153" t="s">
        <v>40</v>
      </c>
      <c r="O128" s="54"/>
      <c r="P128" s="154">
        <f>O128*H128</f>
        <v>0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AR128" s="156" t="s">
        <v>119</v>
      </c>
      <c r="AT128" s="156" t="s">
        <v>114</v>
      </c>
      <c r="AU128" s="156" t="s">
        <v>120</v>
      </c>
      <c r="AY128" s="16" t="s">
        <v>112</v>
      </c>
      <c r="BE128" s="157">
        <f>IF(N128="základná",J128,0)</f>
        <v>0</v>
      </c>
      <c r="BF128" s="157">
        <f>IF(N128="znížená",J128,0)</f>
        <v>0</v>
      </c>
      <c r="BG128" s="157">
        <f>IF(N128="zákl. prenesená",J128,0)</f>
        <v>0</v>
      </c>
      <c r="BH128" s="157">
        <f>IF(N128="zníž. prenesená",J128,0)</f>
        <v>0</v>
      </c>
      <c r="BI128" s="157">
        <f>IF(N128="nulová",J128,0)</f>
        <v>0</v>
      </c>
      <c r="BJ128" s="16" t="s">
        <v>120</v>
      </c>
      <c r="BK128" s="158">
        <f>ROUND(I128*H128,3)</f>
        <v>0</v>
      </c>
      <c r="BL128" s="16" t="s">
        <v>119</v>
      </c>
      <c r="BM128" s="156" t="s">
        <v>129</v>
      </c>
    </row>
    <row r="129" spans="2:65" s="12" customFormat="1" ht="11.25">
      <c r="B129" s="159"/>
      <c r="D129" s="160" t="s">
        <v>130</v>
      </c>
      <c r="E129" s="161" t="s">
        <v>1</v>
      </c>
      <c r="F129" s="162" t="s">
        <v>131</v>
      </c>
      <c r="H129" s="163">
        <v>20.788</v>
      </c>
      <c r="I129" s="164"/>
      <c r="L129" s="159"/>
      <c r="M129" s="165"/>
      <c r="N129" s="166"/>
      <c r="O129" s="166"/>
      <c r="P129" s="166"/>
      <c r="Q129" s="166"/>
      <c r="R129" s="166"/>
      <c r="S129" s="166"/>
      <c r="T129" s="167"/>
      <c r="AT129" s="161" t="s">
        <v>130</v>
      </c>
      <c r="AU129" s="161" t="s">
        <v>120</v>
      </c>
      <c r="AV129" s="12" t="s">
        <v>120</v>
      </c>
      <c r="AW129" s="12" t="s">
        <v>29</v>
      </c>
      <c r="AX129" s="12" t="s">
        <v>79</v>
      </c>
      <c r="AY129" s="161" t="s">
        <v>112</v>
      </c>
    </row>
    <row r="130" spans="2:65" s="1" customFormat="1" ht="24" customHeight="1">
      <c r="B130" s="145"/>
      <c r="C130" s="146" t="s">
        <v>119</v>
      </c>
      <c r="D130" s="146" t="s">
        <v>114</v>
      </c>
      <c r="E130" s="147" t="s">
        <v>132</v>
      </c>
      <c r="F130" s="148" t="s">
        <v>133</v>
      </c>
      <c r="G130" s="149" t="s">
        <v>128</v>
      </c>
      <c r="H130" s="150">
        <v>54.213999999999999</v>
      </c>
      <c r="I130" s="151"/>
      <c r="J130" s="150">
        <f>ROUND(I130*H130,3)</f>
        <v>0</v>
      </c>
      <c r="K130" s="148" t="s">
        <v>118</v>
      </c>
      <c r="L130" s="31"/>
      <c r="M130" s="152" t="s">
        <v>1</v>
      </c>
      <c r="N130" s="153" t="s">
        <v>40</v>
      </c>
      <c r="O130" s="54"/>
      <c r="P130" s="154">
        <f>O130*H130</f>
        <v>0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AR130" s="156" t="s">
        <v>119</v>
      </c>
      <c r="AT130" s="156" t="s">
        <v>114</v>
      </c>
      <c r="AU130" s="156" t="s">
        <v>120</v>
      </c>
      <c r="AY130" s="16" t="s">
        <v>112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6" t="s">
        <v>120</v>
      </c>
      <c r="BK130" s="158">
        <f>ROUND(I130*H130,3)</f>
        <v>0</v>
      </c>
      <c r="BL130" s="16" t="s">
        <v>119</v>
      </c>
      <c r="BM130" s="156" t="s">
        <v>134</v>
      </c>
    </row>
    <row r="131" spans="2:65" s="12" customFormat="1" ht="11.25">
      <c r="B131" s="159"/>
      <c r="D131" s="160" t="s">
        <v>130</v>
      </c>
      <c r="E131" s="161" t="s">
        <v>1</v>
      </c>
      <c r="F131" s="162" t="s">
        <v>135</v>
      </c>
      <c r="H131" s="163">
        <v>54.213999999999999</v>
      </c>
      <c r="I131" s="164"/>
      <c r="L131" s="159"/>
      <c r="M131" s="165"/>
      <c r="N131" s="166"/>
      <c r="O131" s="166"/>
      <c r="P131" s="166"/>
      <c r="Q131" s="166"/>
      <c r="R131" s="166"/>
      <c r="S131" s="166"/>
      <c r="T131" s="167"/>
      <c r="AT131" s="161" t="s">
        <v>130</v>
      </c>
      <c r="AU131" s="161" t="s">
        <v>120</v>
      </c>
      <c r="AV131" s="12" t="s">
        <v>120</v>
      </c>
      <c r="AW131" s="12" t="s">
        <v>29</v>
      </c>
      <c r="AX131" s="12" t="s">
        <v>79</v>
      </c>
      <c r="AY131" s="161" t="s">
        <v>112</v>
      </c>
    </row>
    <row r="132" spans="2:65" s="1" customFormat="1" ht="36" customHeight="1">
      <c r="B132" s="145"/>
      <c r="C132" s="146" t="s">
        <v>136</v>
      </c>
      <c r="D132" s="146" t="s">
        <v>114</v>
      </c>
      <c r="E132" s="147" t="s">
        <v>137</v>
      </c>
      <c r="F132" s="148" t="s">
        <v>138</v>
      </c>
      <c r="G132" s="149" t="s">
        <v>128</v>
      </c>
      <c r="H132" s="150">
        <v>75.004000000000005</v>
      </c>
      <c r="I132" s="151"/>
      <c r="J132" s="150">
        <f>ROUND(I132*H132,3)</f>
        <v>0</v>
      </c>
      <c r="K132" s="148" t="s">
        <v>139</v>
      </c>
      <c r="L132" s="31"/>
      <c r="M132" s="152" t="s">
        <v>1</v>
      </c>
      <c r="N132" s="153" t="s">
        <v>40</v>
      </c>
      <c r="O132" s="54"/>
      <c r="P132" s="154">
        <f>O132*H132</f>
        <v>0</v>
      </c>
      <c r="Q132" s="154">
        <v>0</v>
      </c>
      <c r="R132" s="154">
        <f>Q132*H132</f>
        <v>0</v>
      </c>
      <c r="S132" s="154">
        <v>0</v>
      </c>
      <c r="T132" s="155">
        <f>S132*H132</f>
        <v>0</v>
      </c>
      <c r="AR132" s="156" t="s">
        <v>119</v>
      </c>
      <c r="AT132" s="156" t="s">
        <v>114</v>
      </c>
      <c r="AU132" s="156" t="s">
        <v>120</v>
      </c>
      <c r="AY132" s="16" t="s">
        <v>112</v>
      </c>
      <c r="BE132" s="157">
        <f>IF(N132="základná",J132,0)</f>
        <v>0</v>
      </c>
      <c r="BF132" s="157">
        <f>IF(N132="znížená",J132,0)</f>
        <v>0</v>
      </c>
      <c r="BG132" s="157">
        <f>IF(N132="zákl. prenesená",J132,0)</f>
        <v>0</v>
      </c>
      <c r="BH132" s="157">
        <f>IF(N132="zníž. prenesená",J132,0)</f>
        <v>0</v>
      </c>
      <c r="BI132" s="157">
        <f>IF(N132="nulová",J132,0)</f>
        <v>0</v>
      </c>
      <c r="BJ132" s="16" t="s">
        <v>120</v>
      </c>
      <c r="BK132" s="158">
        <f>ROUND(I132*H132,3)</f>
        <v>0</v>
      </c>
      <c r="BL132" s="16" t="s">
        <v>119</v>
      </c>
      <c r="BM132" s="156" t="s">
        <v>140</v>
      </c>
    </row>
    <row r="133" spans="2:65" s="12" customFormat="1" ht="11.25">
      <c r="B133" s="159"/>
      <c r="D133" s="160" t="s">
        <v>130</v>
      </c>
      <c r="E133" s="161" t="s">
        <v>1</v>
      </c>
      <c r="F133" s="162" t="s">
        <v>141</v>
      </c>
      <c r="H133" s="163">
        <v>75.004000000000005</v>
      </c>
      <c r="I133" s="164"/>
      <c r="L133" s="159"/>
      <c r="M133" s="165"/>
      <c r="N133" s="166"/>
      <c r="O133" s="166"/>
      <c r="P133" s="166"/>
      <c r="Q133" s="166"/>
      <c r="R133" s="166"/>
      <c r="S133" s="166"/>
      <c r="T133" s="167"/>
      <c r="AT133" s="161" t="s">
        <v>130</v>
      </c>
      <c r="AU133" s="161" t="s">
        <v>120</v>
      </c>
      <c r="AV133" s="12" t="s">
        <v>120</v>
      </c>
      <c r="AW133" s="12" t="s">
        <v>29</v>
      </c>
      <c r="AX133" s="12" t="s">
        <v>79</v>
      </c>
      <c r="AY133" s="161" t="s">
        <v>112</v>
      </c>
    </row>
    <row r="134" spans="2:65" s="1" customFormat="1" ht="36" customHeight="1">
      <c r="B134" s="145"/>
      <c r="C134" s="146" t="s">
        <v>142</v>
      </c>
      <c r="D134" s="146" t="s">
        <v>114</v>
      </c>
      <c r="E134" s="147" t="s">
        <v>143</v>
      </c>
      <c r="F134" s="148" t="s">
        <v>144</v>
      </c>
      <c r="G134" s="149" t="s">
        <v>128</v>
      </c>
      <c r="H134" s="150">
        <v>900.048</v>
      </c>
      <c r="I134" s="151"/>
      <c r="J134" s="150">
        <f>ROUND(I134*H134,3)</f>
        <v>0</v>
      </c>
      <c r="K134" s="148" t="s">
        <v>139</v>
      </c>
      <c r="L134" s="31"/>
      <c r="M134" s="152" t="s">
        <v>1</v>
      </c>
      <c r="N134" s="153" t="s">
        <v>40</v>
      </c>
      <c r="O134" s="54"/>
      <c r="P134" s="154">
        <f>O134*H134</f>
        <v>0</v>
      </c>
      <c r="Q134" s="154">
        <v>0</v>
      </c>
      <c r="R134" s="154">
        <f>Q134*H134</f>
        <v>0</v>
      </c>
      <c r="S134" s="154">
        <v>0</v>
      </c>
      <c r="T134" s="155">
        <f>S134*H134</f>
        <v>0</v>
      </c>
      <c r="AR134" s="156" t="s">
        <v>119</v>
      </c>
      <c r="AT134" s="156" t="s">
        <v>114</v>
      </c>
      <c r="AU134" s="156" t="s">
        <v>120</v>
      </c>
      <c r="AY134" s="16" t="s">
        <v>112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6" t="s">
        <v>120</v>
      </c>
      <c r="BK134" s="158">
        <f>ROUND(I134*H134,3)</f>
        <v>0</v>
      </c>
      <c r="BL134" s="16" t="s">
        <v>119</v>
      </c>
      <c r="BM134" s="156" t="s">
        <v>145</v>
      </c>
    </row>
    <row r="135" spans="2:65" s="12" customFormat="1" ht="11.25">
      <c r="B135" s="159"/>
      <c r="D135" s="160" t="s">
        <v>130</v>
      </c>
      <c r="E135" s="161" t="s">
        <v>1</v>
      </c>
      <c r="F135" s="162" t="s">
        <v>146</v>
      </c>
      <c r="H135" s="163">
        <v>900.048</v>
      </c>
      <c r="I135" s="164"/>
      <c r="L135" s="159"/>
      <c r="M135" s="165"/>
      <c r="N135" s="166"/>
      <c r="O135" s="166"/>
      <c r="P135" s="166"/>
      <c r="Q135" s="166"/>
      <c r="R135" s="166"/>
      <c r="S135" s="166"/>
      <c r="T135" s="167"/>
      <c r="AT135" s="161" t="s">
        <v>130</v>
      </c>
      <c r="AU135" s="161" t="s">
        <v>120</v>
      </c>
      <c r="AV135" s="12" t="s">
        <v>120</v>
      </c>
      <c r="AW135" s="12" t="s">
        <v>29</v>
      </c>
      <c r="AX135" s="12" t="s">
        <v>79</v>
      </c>
      <c r="AY135" s="161" t="s">
        <v>112</v>
      </c>
    </row>
    <row r="136" spans="2:65" s="1" customFormat="1" ht="24" customHeight="1">
      <c r="B136" s="145"/>
      <c r="C136" s="146" t="s">
        <v>147</v>
      </c>
      <c r="D136" s="146" t="s">
        <v>114</v>
      </c>
      <c r="E136" s="147" t="s">
        <v>148</v>
      </c>
      <c r="F136" s="148" t="s">
        <v>149</v>
      </c>
      <c r="G136" s="149" t="s">
        <v>150</v>
      </c>
      <c r="H136" s="150">
        <v>105.006</v>
      </c>
      <c r="I136" s="151"/>
      <c r="J136" s="150">
        <f>ROUND(I136*H136,3)</f>
        <v>0</v>
      </c>
      <c r="K136" s="148" t="s">
        <v>151</v>
      </c>
      <c r="L136" s="31"/>
      <c r="M136" s="152" t="s">
        <v>1</v>
      </c>
      <c r="N136" s="153" t="s">
        <v>40</v>
      </c>
      <c r="O136" s="54"/>
      <c r="P136" s="154">
        <f>O136*H136</f>
        <v>0</v>
      </c>
      <c r="Q136" s="154">
        <v>0</v>
      </c>
      <c r="R136" s="154">
        <f>Q136*H136</f>
        <v>0</v>
      </c>
      <c r="S136" s="154">
        <v>0</v>
      </c>
      <c r="T136" s="155">
        <f>S136*H136</f>
        <v>0</v>
      </c>
      <c r="AR136" s="156" t="s">
        <v>119</v>
      </c>
      <c r="AT136" s="156" t="s">
        <v>114</v>
      </c>
      <c r="AU136" s="156" t="s">
        <v>120</v>
      </c>
      <c r="AY136" s="16" t="s">
        <v>112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6" t="s">
        <v>120</v>
      </c>
      <c r="BK136" s="158">
        <f>ROUND(I136*H136,3)</f>
        <v>0</v>
      </c>
      <c r="BL136" s="16" t="s">
        <v>119</v>
      </c>
      <c r="BM136" s="156" t="s">
        <v>152</v>
      </c>
    </row>
    <row r="137" spans="2:65" s="12" customFormat="1" ht="11.25">
      <c r="B137" s="159"/>
      <c r="D137" s="160" t="s">
        <v>130</v>
      </c>
      <c r="E137" s="161" t="s">
        <v>1</v>
      </c>
      <c r="F137" s="162" t="s">
        <v>153</v>
      </c>
      <c r="H137" s="163">
        <v>105.006</v>
      </c>
      <c r="I137" s="164"/>
      <c r="L137" s="159"/>
      <c r="M137" s="165"/>
      <c r="N137" s="166"/>
      <c r="O137" s="166"/>
      <c r="P137" s="166"/>
      <c r="Q137" s="166"/>
      <c r="R137" s="166"/>
      <c r="S137" s="166"/>
      <c r="T137" s="167"/>
      <c r="AT137" s="161" t="s">
        <v>130</v>
      </c>
      <c r="AU137" s="161" t="s">
        <v>120</v>
      </c>
      <c r="AV137" s="12" t="s">
        <v>120</v>
      </c>
      <c r="AW137" s="12" t="s">
        <v>29</v>
      </c>
      <c r="AX137" s="12" t="s">
        <v>79</v>
      </c>
      <c r="AY137" s="161" t="s">
        <v>112</v>
      </c>
    </row>
    <row r="138" spans="2:65" s="1" customFormat="1" ht="16.5" customHeight="1">
      <c r="B138" s="145"/>
      <c r="C138" s="146" t="s">
        <v>154</v>
      </c>
      <c r="D138" s="146" t="s">
        <v>114</v>
      </c>
      <c r="E138" s="147" t="s">
        <v>155</v>
      </c>
      <c r="F138" s="148" t="s">
        <v>156</v>
      </c>
      <c r="G138" s="149" t="s">
        <v>117</v>
      </c>
      <c r="H138" s="150">
        <v>9</v>
      </c>
      <c r="I138" s="151"/>
      <c r="J138" s="150">
        <f>ROUND(I138*H138,3)</f>
        <v>0</v>
      </c>
      <c r="K138" s="148" t="s">
        <v>118</v>
      </c>
      <c r="L138" s="31"/>
      <c r="M138" s="152" t="s">
        <v>1</v>
      </c>
      <c r="N138" s="153" t="s">
        <v>40</v>
      </c>
      <c r="O138" s="54"/>
      <c r="P138" s="154">
        <f>O138*H138</f>
        <v>0</v>
      </c>
      <c r="Q138" s="154">
        <v>0</v>
      </c>
      <c r="R138" s="154">
        <f>Q138*H138</f>
        <v>0</v>
      </c>
      <c r="S138" s="154">
        <v>0</v>
      </c>
      <c r="T138" s="155">
        <f>S138*H138</f>
        <v>0</v>
      </c>
      <c r="AR138" s="156" t="s">
        <v>119</v>
      </c>
      <c r="AT138" s="156" t="s">
        <v>114</v>
      </c>
      <c r="AU138" s="156" t="s">
        <v>120</v>
      </c>
      <c r="AY138" s="16" t="s">
        <v>112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6" t="s">
        <v>120</v>
      </c>
      <c r="BK138" s="158">
        <f>ROUND(I138*H138,3)</f>
        <v>0</v>
      </c>
      <c r="BL138" s="16" t="s">
        <v>119</v>
      </c>
      <c r="BM138" s="156" t="s">
        <v>157</v>
      </c>
    </row>
    <row r="139" spans="2:65" s="1" customFormat="1" ht="16.5" customHeight="1">
      <c r="B139" s="145"/>
      <c r="C139" s="146" t="s">
        <v>158</v>
      </c>
      <c r="D139" s="146" t="s">
        <v>114</v>
      </c>
      <c r="E139" s="147" t="s">
        <v>159</v>
      </c>
      <c r="F139" s="148" t="s">
        <v>160</v>
      </c>
      <c r="G139" s="149" t="s">
        <v>117</v>
      </c>
      <c r="H139" s="150">
        <v>9</v>
      </c>
      <c r="I139" s="151"/>
      <c r="J139" s="150">
        <f>ROUND(I139*H139,3)</f>
        <v>0</v>
      </c>
      <c r="K139" s="148" t="s">
        <v>118</v>
      </c>
      <c r="L139" s="31"/>
      <c r="M139" s="152" t="s">
        <v>1</v>
      </c>
      <c r="N139" s="153" t="s">
        <v>40</v>
      </c>
      <c r="O139" s="54"/>
      <c r="P139" s="154">
        <f>O139*H139</f>
        <v>0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AR139" s="156" t="s">
        <v>119</v>
      </c>
      <c r="AT139" s="156" t="s">
        <v>114</v>
      </c>
      <c r="AU139" s="156" t="s">
        <v>120</v>
      </c>
      <c r="AY139" s="16" t="s">
        <v>112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6" t="s">
        <v>120</v>
      </c>
      <c r="BK139" s="158">
        <f>ROUND(I139*H139,3)</f>
        <v>0</v>
      </c>
      <c r="BL139" s="16" t="s">
        <v>119</v>
      </c>
      <c r="BM139" s="156" t="s">
        <v>161</v>
      </c>
    </row>
    <row r="140" spans="2:65" s="11" customFormat="1" ht="22.9" customHeight="1">
      <c r="B140" s="132"/>
      <c r="D140" s="133" t="s">
        <v>73</v>
      </c>
      <c r="E140" s="143" t="s">
        <v>120</v>
      </c>
      <c r="F140" s="143" t="s">
        <v>162</v>
      </c>
      <c r="I140" s="135"/>
      <c r="J140" s="144">
        <f>BK140</f>
        <v>0</v>
      </c>
      <c r="L140" s="132"/>
      <c r="M140" s="137"/>
      <c r="N140" s="138"/>
      <c r="O140" s="138"/>
      <c r="P140" s="139">
        <f>SUM(P141:P150)</f>
        <v>0</v>
      </c>
      <c r="Q140" s="138"/>
      <c r="R140" s="139">
        <f>SUM(R141:R150)</f>
        <v>0.94217395000000015</v>
      </c>
      <c r="S140" s="138"/>
      <c r="T140" s="140">
        <f>SUM(T141:T150)</f>
        <v>9.8493479999999991</v>
      </c>
      <c r="AR140" s="133" t="s">
        <v>79</v>
      </c>
      <c r="AT140" s="141" t="s">
        <v>73</v>
      </c>
      <c r="AU140" s="141" t="s">
        <v>79</v>
      </c>
      <c r="AY140" s="133" t="s">
        <v>112</v>
      </c>
      <c r="BK140" s="142">
        <f>SUM(BK141:BK150)</f>
        <v>0</v>
      </c>
    </row>
    <row r="141" spans="2:65" s="1" customFormat="1" ht="24" customHeight="1">
      <c r="B141" s="145"/>
      <c r="C141" s="146" t="s">
        <v>163</v>
      </c>
      <c r="D141" s="146" t="s">
        <v>114</v>
      </c>
      <c r="E141" s="147" t="s">
        <v>164</v>
      </c>
      <c r="F141" s="148" t="s">
        <v>165</v>
      </c>
      <c r="G141" s="149" t="s">
        <v>166</v>
      </c>
      <c r="H141" s="150">
        <v>42.395000000000003</v>
      </c>
      <c r="I141" s="151"/>
      <c r="J141" s="150">
        <f>ROUND(I141*H141,3)</f>
        <v>0</v>
      </c>
      <c r="K141" s="148" t="s">
        <v>118</v>
      </c>
      <c r="L141" s="31"/>
      <c r="M141" s="152" t="s">
        <v>1</v>
      </c>
      <c r="N141" s="153" t="s">
        <v>40</v>
      </c>
      <c r="O141" s="54"/>
      <c r="P141" s="154">
        <f>O141*H141</f>
        <v>0</v>
      </c>
      <c r="Q141" s="154">
        <v>4.0000000000000001E-3</v>
      </c>
      <c r="R141" s="154">
        <f>Q141*H141</f>
        <v>0.16958000000000001</v>
      </c>
      <c r="S141" s="154">
        <v>0</v>
      </c>
      <c r="T141" s="155">
        <f>S141*H141</f>
        <v>0</v>
      </c>
      <c r="AR141" s="156" t="s">
        <v>119</v>
      </c>
      <c r="AT141" s="156" t="s">
        <v>114</v>
      </c>
      <c r="AU141" s="156" t="s">
        <v>120</v>
      </c>
      <c r="AY141" s="16" t="s">
        <v>112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6" t="s">
        <v>120</v>
      </c>
      <c r="BK141" s="158">
        <f>ROUND(I141*H141,3)</f>
        <v>0</v>
      </c>
      <c r="BL141" s="16" t="s">
        <v>119</v>
      </c>
      <c r="BM141" s="156" t="s">
        <v>167</v>
      </c>
    </row>
    <row r="142" spans="2:65" s="1" customFormat="1" ht="24" customHeight="1">
      <c r="B142" s="145"/>
      <c r="C142" s="146" t="s">
        <v>168</v>
      </c>
      <c r="D142" s="146" t="s">
        <v>114</v>
      </c>
      <c r="E142" s="147" t="s">
        <v>169</v>
      </c>
      <c r="F142" s="148" t="s">
        <v>170</v>
      </c>
      <c r="G142" s="149" t="s">
        <v>166</v>
      </c>
      <c r="H142" s="150">
        <v>335.21100000000001</v>
      </c>
      <c r="I142" s="151"/>
      <c r="J142" s="150">
        <f>ROUND(I142*H142,3)</f>
        <v>0</v>
      </c>
      <c r="K142" s="148" t="s">
        <v>118</v>
      </c>
      <c r="L142" s="31"/>
      <c r="M142" s="152" t="s">
        <v>1</v>
      </c>
      <c r="N142" s="153" t="s">
        <v>40</v>
      </c>
      <c r="O142" s="54"/>
      <c r="P142" s="154">
        <f>O142*H142</f>
        <v>0</v>
      </c>
      <c r="Q142" s="154">
        <v>2E-3</v>
      </c>
      <c r="R142" s="154">
        <f>Q142*H142</f>
        <v>0.67042200000000007</v>
      </c>
      <c r="S142" s="154">
        <v>0</v>
      </c>
      <c r="T142" s="155">
        <f>S142*H142</f>
        <v>0</v>
      </c>
      <c r="AR142" s="156" t="s">
        <v>119</v>
      </c>
      <c r="AT142" s="156" t="s">
        <v>114</v>
      </c>
      <c r="AU142" s="156" t="s">
        <v>120</v>
      </c>
      <c r="AY142" s="16" t="s">
        <v>112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6" t="s">
        <v>120</v>
      </c>
      <c r="BK142" s="158">
        <f>ROUND(I142*H142,3)</f>
        <v>0</v>
      </c>
      <c r="BL142" s="16" t="s">
        <v>119</v>
      </c>
      <c r="BM142" s="156" t="s">
        <v>171</v>
      </c>
    </row>
    <row r="143" spans="2:65" s="1" customFormat="1" ht="16.5" customHeight="1">
      <c r="B143" s="145"/>
      <c r="C143" s="168" t="s">
        <v>172</v>
      </c>
      <c r="D143" s="168" t="s">
        <v>173</v>
      </c>
      <c r="E143" s="169" t="s">
        <v>174</v>
      </c>
      <c r="F143" s="170" t="s">
        <v>175</v>
      </c>
      <c r="G143" s="171" t="s">
        <v>176</v>
      </c>
      <c r="H143" s="172">
        <v>800</v>
      </c>
      <c r="I143" s="173"/>
      <c r="J143" s="172">
        <f>ROUND(I143*H143,3)</f>
        <v>0</v>
      </c>
      <c r="K143" s="170" t="s">
        <v>1</v>
      </c>
      <c r="L143" s="174"/>
      <c r="M143" s="175" t="s">
        <v>1</v>
      </c>
      <c r="N143" s="176" t="s">
        <v>40</v>
      </c>
      <c r="O143" s="54"/>
      <c r="P143" s="154">
        <f>O143*H143</f>
        <v>0</v>
      </c>
      <c r="Q143" s="154">
        <v>0</v>
      </c>
      <c r="R143" s="154">
        <f>Q143*H143</f>
        <v>0</v>
      </c>
      <c r="S143" s="154">
        <v>0</v>
      </c>
      <c r="T143" s="155">
        <f>S143*H143</f>
        <v>0</v>
      </c>
      <c r="AR143" s="156" t="s">
        <v>177</v>
      </c>
      <c r="AT143" s="156" t="s">
        <v>173</v>
      </c>
      <c r="AU143" s="156" t="s">
        <v>120</v>
      </c>
      <c r="AY143" s="16" t="s">
        <v>112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6" t="s">
        <v>120</v>
      </c>
      <c r="BK143" s="158">
        <f>ROUND(I143*H143,3)</f>
        <v>0</v>
      </c>
      <c r="BL143" s="16" t="s">
        <v>178</v>
      </c>
      <c r="BM143" s="156" t="s">
        <v>179</v>
      </c>
    </row>
    <row r="144" spans="2:65" s="1" customFormat="1" ht="24" customHeight="1">
      <c r="B144" s="145"/>
      <c r="C144" s="146" t="s">
        <v>180</v>
      </c>
      <c r="D144" s="146" t="s">
        <v>114</v>
      </c>
      <c r="E144" s="147" t="s">
        <v>181</v>
      </c>
      <c r="F144" s="148" t="s">
        <v>182</v>
      </c>
      <c r="G144" s="149" t="s">
        <v>166</v>
      </c>
      <c r="H144" s="150">
        <v>42.395000000000003</v>
      </c>
      <c r="I144" s="151"/>
      <c r="J144" s="150">
        <f>ROUND(I144*H144,3)</f>
        <v>0</v>
      </c>
      <c r="K144" s="148" t="s">
        <v>118</v>
      </c>
      <c r="L144" s="31"/>
      <c r="M144" s="152" t="s">
        <v>1</v>
      </c>
      <c r="N144" s="153" t="s">
        <v>40</v>
      </c>
      <c r="O144" s="54"/>
      <c r="P144" s="154">
        <f>O144*H144</f>
        <v>0</v>
      </c>
      <c r="Q144" s="154">
        <v>2.4099999999999998E-3</v>
      </c>
      <c r="R144" s="154">
        <f>Q144*H144</f>
        <v>0.10217195</v>
      </c>
      <c r="S144" s="154">
        <v>0.09</v>
      </c>
      <c r="T144" s="155">
        <f>S144*H144</f>
        <v>3.81555</v>
      </c>
      <c r="AR144" s="156" t="s">
        <v>119</v>
      </c>
      <c r="AT144" s="156" t="s">
        <v>114</v>
      </c>
      <c r="AU144" s="156" t="s">
        <v>120</v>
      </c>
      <c r="AY144" s="16" t="s">
        <v>112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6" t="s">
        <v>120</v>
      </c>
      <c r="BK144" s="158">
        <f>ROUND(I144*H144,3)</f>
        <v>0</v>
      </c>
      <c r="BL144" s="16" t="s">
        <v>119</v>
      </c>
      <c r="BM144" s="156" t="s">
        <v>183</v>
      </c>
    </row>
    <row r="145" spans="2:65" s="12" customFormat="1" ht="11.25">
      <c r="B145" s="159"/>
      <c r="D145" s="160" t="s">
        <v>130</v>
      </c>
      <c r="E145" s="161" t="s">
        <v>1</v>
      </c>
      <c r="F145" s="162" t="s">
        <v>184</v>
      </c>
      <c r="H145" s="163">
        <v>42.395000000000003</v>
      </c>
      <c r="I145" s="164"/>
      <c r="L145" s="159"/>
      <c r="M145" s="165"/>
      <c r="N145" s="166"/>
      <c r="O145" s="166"/>
      <c r="P145" s="166"/>
      <c r="Q145" s="166"/>
      <c r="R145" s="166"/>
      <c r="S145" s="166"/>
      <c r="T145" s="167"/>
      <c r="AT145" s="161" t="s">
        <v>130</v>
      </c>
      <c r="AU145" s="161" t="s">
        <v>120</v>
      </c>
      <c r="AV145" s="12" t="s">
        <v>120</v>
      </c>
      <c r="AW145" s="12" t="s">
        <v>29</v>
      </c>
      <c r="AX145" s="12" t="s">
        <v>79</v>
      </c>
      <c r="AY145" s="161" t="s">
        <v>112</v>
      </c>
    </row>
    <row r="146" spans="2:65" s="1" customFormat="1" ht="24" customHeight="1">
      <c r="B146" s="145"/>
      <c r="C146" s="146" t="s">
        <v>185</v>
      </c>
      <c r="D146" s="146" t="s">
        <v>114</v>
      </c>
      <c r="E146" s="147" t="s">
        <v>186</v>
      </c>
      <c r="F146" s="148" t="s">
        <v>187</v>
      </c>
      <c r="G146" s="149" t="s">
        <v>166</v>
      </c>
      <c r="H146" s="150">
        <v>335.21100000000001</v>
      </c>
      <c r="I146" s="151"/>
      <c r="J146" s="150">
        <f>ROUND(I146*H146,3)</f>
        <v>0</v>
      </c>
      <c r="K146" s="148" t="s">
        <v>118</v>
      </c>
      <c r="L146" s="31"/>
      <c r="M146" s="152" t="s">
        <v>1</v>
      </c>
      <c r="N146" s="153" t="s">
        <v>40</v>
      </c>
      <c r="O146" s="54"/>
      <c r="P146" s="154">
        <f>O146*H146</f>
        <v>0</v>
      </c>
      <c r="Q146" s="154">
        <v>0</v>
      </c>
      <c r="R146" s="154">
        <f>Q146*H146</f>
        <v>0</v>
      </c>
      <c r="S146" s="154">
        <v>1.7999999999999999E-2</v>
      </c>
      <c r="T146" s="155">
        <f>S146*H146</f>
        <v>6.033798</v>
      </c>
      <c r="AR146" s="156" t="s">
        <v>119</v>
      </c>
      <c r="AT146" s="156" t="s">
        <v>114</v>
      </c>
      <c r="AU146" s="156" t="s">
        <v>120</v>
      </c>
      <c r="AY146" s="16" t="s">
        <v>112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6" t="s">
        <v>120</v>
      </c>
      <c r="BK146" s="158">
        <f>ROUND(I146*H146,3)</f>
        <v>0</v>
      </c>
      <c r="BL146" s="16" t="s">
        <v>119</v>
      </c>
      <c r="BM146" s="156" t="s">
        <v>188</v>
      </c>
    </row>
    <row r="147" spans="2:65" s="12" customFormat="1" ht="11.25">
      <c r="B147" s="159"/>
      <c r="D147" s="160" t="s">
        <v>130</v>
      </c>
      <c r="E147" s="161" t="s">
        <v>1</v>
      </c>
      <c r="F147" s="162" t="s">
        <v>189</v>
      </c>
      <c r="H147" s="163">
        <v>178.059</v>
      </c>
      <c r="I147" s="164"/>
      <c r="L147" s="159"/>
      <c r="M147" s="165"/>
      <c r="N147" s="166"/>
      <c r="O147" s="166"/>
      <c r="P147" s="166"/>
      <c r="Q147" s="166"/>
      <c r="R147" s="166"/>
      <c r="S147" s="166"/>
      <c r="T147" s="167"/>
      <c r="AT147" s="161" t="s">
        <v>130</v>
      </c>
      <c r="AU147" s="161" t="s">
        <v>120</v>
      </c>
      <c r="AV147" s="12" t="s">
        <v>120</v>
      </c>
      <c r="AW147" s="12" t="s">
        <v>29</v>
      </c>
      <c r="AX147" s="12" t="s">
        <v>74</v>
      </c>
      <c r="AY147" s="161" t="s">
        <v>112</v>
      </c>
    </row>
    <row r="148" spans="2:65" s="12" customFormat="1" ht="11.25">
      <c r="B148" s="159"/>
      <c r="D148" s="160" t="s">
        <v>130</v>
      </c>
      <c r="E148" s="161" t="s">
        <v>1</v>
      </c>
      <c r="F148" s="162" t="s">
        <v>190</v>
      </c>
      <c r="H148" s="163">
        <v>148.5</v>
      </c>
      <c r="I148" s="164"/>
      <c r="L148" s="159"/>
      <c r="M148" s="165"/>
      <c r="N148" s="166"/>
      <c r="O148" s="166"/>
      <c r="P148" s="166"/>
      <c r="Q148" s="166"/>
      <c r="R148" s="166"/>
      <c r="S148" s="166"/>
      <c r="T148" s="167"/>
      <c r="AT148" s="161" t="s">
        <v>130</v>
      </c>
      <c r="AU148" s="161" t="s">
        <v>120</v>
      </c>
      <c r="AV148" s="12" t="s">
        <v>120</v>
      </c>
      <c r="AW148" s="12" t="s">
        <v>29</v>
      </c>
      <c r="AX148" s="12" t="s">
        <v>74</v>
      </c>
      <c r="AY148" s="161" t="s">
        <v>112</v>
      </c>
    </row>
    <row r="149" spans="2:65" s="12" customFormat="1" ht="11.25">
      <c r="B149" s="159"/>
      <c r="D149" s="160" t="s">
        <v>130</v>
      </c>
      <c r="E149" s="161" t="s">
        <v>1</v>
      </c>
      <c r="F149" s="162" t="s">
        <v>191</v>
      </c>
      <c r="H149" s="163">
        <v>8.6519999999999992</v>
      </c>
      <c r="I149" s="164"/>
      <c r="L149" s="159"/>
      <c r="M149" s="165"/>
      <c r="N149" s="166"/>
      <c r="O149" s="166"/>
      <c r="P149" s="166"/>
      <c r="Q149" s="166"/>
      <c r="R149" s="166"/>
      <c r="S149" s="166"/>
      <c r="T149" s="167"/>
      <c r="AT149" s="161" t="s">
        <v>130</v>
      </c>
      <c r="AU149" s="161" t="s">
        <v>120</v>
      </c>
      <c r="AV149" s="12" t="s">
        <v>120</v>
      </c>
      <c r="AW149" s="12" t="s">
        <v>29</v>
      </c>
      <c r="AX149" s="12" t="s">
        <v>74</v>
      </c>
      <c r="AY149" s="161" t="s">
        <v>112</v>
      </c>
    </row>
    <row r="150" spans="2:65" s="13" customFormat="1" ht="11.25">
      <c r="B150" s="177"/>
      <c r="D150" s="160" t="s">
        <v>130</v>
      </c>
      <c r="E150" s="178" t="s">
        <v>1</v>
      </c>
      <c r="F150" s="179" t="s">
        <v>192</v>
      </c>
      <c r="H150" s="180">
        <v>335.21100000000001</v>
      </c>
      <c r="I150" s="181"/>
      <c r="L150" s="177"/>
      <c r="M150" s="182"/>
      <c r="N150" s="183"/>
      <c r="O150" s="183"/>
      <c r="P150" s="183"/>
      <c r="Q150" s="183"/>
      <c r="R150" s="183"/>
      <c r="S150" s="183"/>
      <c r="T150" s="184"/>
      <c r="AT150" s="178" t="s">
        <v>130</v>
      </c>
      <c r="AU150" s="178" t="s">
        <v>120</v>
      </c>
      <c r="AV150" s="13" t="s">
        <v>119</v>
      </c>
      <c r="AW150" s="13" t="s">
        <v>29</v>
      </c>
      <c r="AX150" s="13" t="s">
        <v>79</v>
      </c>
      <c r="AY150" s="178" t="s">
        <v>112</v>
      </c>
    </row>
    <row r="151" spans="2:65" s="11" customFormat="1" ht="22.9" customHeight="1">
      <c r="B151" s="132"/>
      <c r="D151" s="133" t="s">
        <v>73</v>
      </c>
      <c r="E151" s="143" t="s">
        <v>125</v>
      </c>
      <c r="F151" s="143" t="s">
        <v>193</v>
      </c>
      <c r="I151" s="135"/>
      <c r="J151" s="144">
        <f>BK151</f>
        <v>0</v>
      </c>
      <c r="L151" s="132"/>
      <c r="M151" s="137"/>
      <c r="N151" s="138"/>
      <c r="O151" s="138"/>
      <c r="P151" s="139">
        <f>SUM(P152:P160)</f>
        <v>0</v>
      </c>
      <c r="Q151" s="138"/>
      <c r="R151" s="139">
        <f>SUM(R152:R160)</f>
        <v>12.609074399999999</v>
      </c>
      <c r="S151" s="138"/>
      <c r="T151" s="140">
        <f>SUM(T152:T160)</f>
        <v>0</v>
      </c>
      <c r="AR151" s="133" t="s">
        <v>79</v>
      </c>
      <c r="AT151" s="141" t="s">
        <v>73</v>
      </c>
      <c r="AU151" s="141" t="s">
        <v>79</v>
      </c>
      <c r="AY151" s="133" t="s">
        <v>112</v>
      </c>
      <c r="BK151" s="142">
        <f>SUM(BK152:BK160)</f>
        <v>0</v>
      </c>
    </row>
    <row r="152" spans="2:65" s="1" customFormat="1" ht="24" customHeight="1">
      <c r="B152" s="145"/>
      <c r="C152" s="146" t="s">
        <v>194</v>
      </c>
      <c r="D152" s="146" t="s">
        <v>114</v>
      </c>
      <c r="E152" s="147" t="s">
        <v>195</v>
      </c>
      <c r="F152" s="148" t="s">
        <v>196</v>
      </c>
      <c r="G152" s="149" t="s">
        <v>128</v>
      </c>
      <c r="H152" s="150">
        <v>6.3639999999999999</v>
      </c>
      <c r="I152" s="151"/>
      <c r="J152" s="150">
        <f>ROUND(I152*H152,3)</f>
        <v>0</v>
      </c>
      <c r="K152" s="148" t="s">
        <v>118</v>
      </c>
      <c r="L152" s="31"/>
      <c r="M152" s="152" t="s">
        <v>1</v>
      </c>
      <c r="N152" s="153" t="s">
        <v>40</v>
      </c>
      <c r="O152" s="54"/>
      <c r="P152" s="154">
        <f>O152*H152</f>
        <v>0</v>
      </c>
      <c r="Q152" s="154">
        <v>1.88988</v>
      </c>
      <c r="R152" s="154">
        <f>Q152*H152</f>
        <v>12.02719632</v>
      </c>
      <c r="S152" s="154">
        <v>0</v>
      </c>
      <c r="T152" s="155">
        <f>S152*H152</f>
        <v>0</v>
      </c>
      <c r="AR152" s="156" t="s">
        <v>119</v>
      </c>
      <c r="AT152" s="156" t="s">
        <v>114</v>
      </c>
      <c r="AU152" s="156" t="s">
        <v>120</v>
      </c>
      <c r="AY152" s="16" t="s">
        <v>112</v>
      </c>
      <c r="BE152" s="157">
        <f>IF(N152="základná",J152,0)</f>
        <v>0</v>
      </c>
      <c r="BF152" s="157">
        <f>IF(N152="znížená",J152,0)</f>
        <v>0</v>
      </c>
      <c r="BG152" s="157">
        <f>IF(N152="zákl. prenesená",J152,0)</f>
        <v>0</v>
      </c>
      <c r="BH152" s="157">
        <f>IF(N152="zníž. prenesená",J152,0)</f>
        <v>0</v>
      </c>
      <c r="BI152" s="157">
        <f>IF(N152="nulová",J152,0)</f>
        <v>0</v>
      </c>
      <c r="BJ152" s="16" t="s">
        <v>120</v>
      </c>
      <c r="BK152" s="158">
        <f>ROUND(I152*H152,3)</f>
        <v>0</v>
      </c>
      <c r="BL152" s="16" t="s">
        <v>119</v>
      </c>
      <c r="BM152" s="156" t="s">
        <v>197</v>
      </c>
    </row>
    <row r="153" spans="2:65" s="12" customFormat="1" ht="11.25">
      <c r="B153" s="159"/>
      <c r="D153" s="160" t="s">
        <v>130</v>
      </c>
      <c r="E153" s="161" t="s">
        <v>1</v>
      </c>
      <c r="F153" s="162" t="s">
        <v>198</v>
      </c>
      <c r="H153" s="163">
        <v>6.0999999999999999E-2</v>
      </c>
      <c r="I153" s="164"/>
      <c r="L153" s="159"/>
      <c r="M153" s="165"/>
      <c r="N153" s="166"/>
      <c r="O153" s="166"/>
      <c r="P153" s="166"/>
      <c r="Q153" s="166"/>
      <c r="R153" s="166"/>
      <c r="S153" s="166"/>
      <c r="T153" s="167"/>
      <c r="AT153" s="161" t="s">
        <v>130</v>
      </c>
      <c r="AU153" s="161" t="s">
        <v>120</v>
      </c>
      <c r="AV153" s="12" t="s">
        <v>120</v>
      </c>
      <c r="AW153" s="12" t="s">
        <v>29</v>
      </c>
      <c r="AX153" s="12" t="s">
        <v>74</v>
      </c>
      <c r="AY153" s="161" t="s">
        <v>112</v>
      </c>
    </row>
    <row r="154" spans="2:65" s="12" customFormat="1" ht="11.25">
      <c r="B154" s="159"/>
      <c r="D154" s="160" t="s">
        <v>130</v>
      </c>
      <c r="E154" s="161" t="s">
        <v>1</v>
      </c>
      <c r="F154" s="162" t="s">
        <v>199</v>
      </c>
      <c r="H154" s="163">
        <v>2.9000000000000001E-2</v>
      </c>
      <c r="I154" s="164"/>
      <c r="L154" s="159"/>
      <c r="M154" s="165"/>
      <c r="N154" s="166"/>
      <c r="O154" s="166"/>
      <c r="P154" s="166"/>
      <c r="Q154" s="166"/>
      <c r="R154" s="166"/>
      <c r="S154" s="166"/>
      <c r="T154" s="167"/>
      <c r="AT154" s="161" t="s">
        <v>130</v>
      </c>
      <c r="AU154" s="161" t="s">
        <v>120</v>
      </c>
      <c r="AV154" s="12" t="s">
        <v>120</v>
      </c>
      <c r="AW154" s="12" t="s">
        <v>29</v>
      </c>
      <c r="AX154" s="12" t="s">
        <v>74</v>
      </c>
      <c r="AY154" s="161" t="s">
        <v>112</v>
      </c>
    </row>
    <row r="155" spans="2:65" s="12" customFormat="1" ht="11.25">
      <c r="B155" s="159"/>
      <c r="D155" s="160" t="s">
        <v>130</v>
      </c>
      <c r="E155" s="161" t="s">
        <v>1</v>
      </c>
      <c r="F155" s="162" t="s">
        <v>200</v>
      </c>
      <c r="H155" s="163">
        <v>2.4E-2</v>
      </c>
      <c r="I155" s="164"/>
      <c r="L155" s="159"/>
      <c r="M155" s="165"/>
      <c r="N155" s="166"/>
      <c r="O155" s="166"/>
      <c r="P155" s="166"/>
      <c r="Q155" s="166"/>
      <c r="R155" s="166"/>
      <c r="S155" s="166"/>
      <c r="T155" s="167"/>
      <c r="AT155" s="161" t="s">
        <v>130</v>
      </c>
      <c r="AU155" s="161" t="s">
        <v>120</v>
      </c>
      <c r="AV155" s="12" t="s">
        <v>120</v>
      </c>
      <c r="AW155" s="12" t="s">
        <v>29</v>
      </c>
      <c r="AX155" s="12" t="s">
        <v>74</v>
      </c>
      <c r="AY155" s="161" t="s">
        <v>112</v>
      </c>
    </row>
    <row r="156" spans="2:65" s="12" customFormat="1" ht="11.25">
      <c r="B156" s="159"/>
      <c r="D156" s="160" t="s">
        <v>130</v>
      </c>
      <c r="E156" s="161" t="s">
        <v>1</v>
      </c>
      <c r="F156" s="162" t="s">
        <v>201</v>
      </c>
      <c r="H156" s="163">
        <v>5.2999999999999999E-2</v>
      </c>
      <c r="I156" s="164"/>
      <c r="L156" s="159"/>
      <c r="M156" s="165"/>
      <c r="N156" s="166"/>
      <c r="O156" s="166"/>
      <c r="P156" s="166"/>
      <c r="Q156" s="166"/>
      <c r="R156" s="166"/>
      <c r="S156" s="166"/>
      <c r="T156" s="167"/>
      <c r="AT156" s="161" t="s">
        <v>130</v>
      </c>
      <c r="AU156" s="161" t="s">
        <v>120</v>
      </c>
      <c r="AV156" s="12" t="s">
        <v>120</v>
      </c>
      <c r="AW156" s="12" t="s">
        <v>29</v>
      </c>
      <c r="AX156" s="12" t="s">
        <v>74</v>
      </c>
      <c r="AY156" s="161" t="s">
        <v>112</v>
      </c>
    </row>
    <row r="157" spans="2:65" s="12" customFormat="1" ht="11.25">
      <c r="B157" s="159"/>
      <c r="D157" s="160" t="s">
        <v>130</v>
      </c>
      <c r="E157" s="161" t="s">
        <v>1</v>
      </c>
      <c r="F157" s="162" t="s">
        <v>202</v>
      </c>
      <c r="H157" s="163">
        <v>0.19700000000000001</v>
      </c>
      <c r="I157" s="164"/>
      <c r="L157" s="159"/>
      <c r="M157" s="165"/>
      <c r="N157" s="166"/>
      <c r="O157" s="166"/>
      <c r="P157" s="166"/>
      <c r="Q157" s="166"/>
      <c r="R157" s="166"/>
      <c r="S157" s="166"/>
      <c r="T157" s="167"/>
      <c r="AT157" s="161" t="s">
        <v>130</v>
      </c>
      <c r="AU157" s="161" t="s">
        <v>120</v>
      </c>
      <c r="AV157" s="12" t="s">
        <v>120</v>
      </c>
      <c r="AW157" s="12" t="s">
        <v>29</v>
      </c>
      <c r="AX157" s="12" t="s">
        <v>74</v>
      </c>
      <c r="AY157" s="161" t="s">
        <v>112</v>
      </c>
    </row>
    <row r="158" spans="2:65" s="12" customFormat="1" ht="11.25">
      <c r="B158" s="159"/>
      <c r="D158" s="160" t="s">
        <v>130</v>
      </c>
      <c r="E158" s="161" t="s">
        <v>1</v>
      </c>
      <c r="F158" s="162" t="s">
        <v>203</v>
      </c>
      <c r="H158" s="163">
        <v>6</v>
      </c>
      <c r="I158" s="164"/>
      <c r="L158" s="159"/>
      <c r="M158" s="165"/>
      <c r="N158" s="166"/>
      <c r="O158" s="166"/>
      <c r="P158" s="166"/>
      <c r="Q158" s="166"/>
      <c r="R158" s="166"/>
      <c r="S158" s="166"/>
      <c r="T158" s="167"/>
      <c r="AT158" s="161" t="s">
        <v>130</v>
      </c>
      <c r="AU158" s="161" t="s">
        <v>120</v>
      </c>
      <c r="AV158" s="12" t="s">
        <v>120</v>
      </c>
      <c r="AW158" s="12" t="s">
        <v>29</v>
      </c>
      <c r="AX158" s="12" t="s">
        <v>74</v>
      </c>
      <c r="AY158" s="161" t="s">
        <v>112</v>
      </c>
    </row>
    <row r="159" spans="2:65" s="13" customFormat="1" ht="11.25">
      <c r="B159" s="177"/>
      <c r="D159" s="160" t="s">
        <v>130</v>
      </c>
      <c r="E159" s="178" t="s">
        <v>1</v>
      </c>
      <c r="F159" s="179" t="s">
        <v>192</v>
      </c>
      <c r="H159" s="180">
        <v>6.3639999999999999</v>
      </c>
      <c r="I159" s="181"/>
      <c r="L159" s="177"/>
      <c r="M159" s="182"/>
      <c r="N159" s="183"/>
      <c r="O159" s="183"/>
      <c r="P159" s="183"/>
      <c r="Q159" s="183"/>
      <c r="R159" s="183"/>
      <c r="S159" s="183"/>
      <c r="T159" s="184"/>
      <c r="AT159" s="178" t="s">
        <v>130</v>
      </c>
      <c r="AU159" s="178" t="s">
        <v>120</v>
      </c>
      <c r="AV159" s="13" t="s">
        <v>119</v>
      </c>
      <c r="AW159" s="13" t="s">
        <v>29</v>
      </c>
      <c r="AX159" s="13" t="s">
        <v>79</v>
      </c>
      <c r="AY159" s="178" t="s">
        <v>112</v>
      </c>
    </row>
    <row r="160" spans="2:65" s="1" customFormat="1" ht="24" customHeight="1">
      <c r="B160" s="145"/>
      <c r="C160" s="146" t="s">
        <v>178</v>
      </c>
      <c r="D160" s="146" t="s">
        <v>114</v>
      </c>
      <c r="E160" s="147" t="s">
        <v>204</v>
      </c>
      <c r="F160" s="148" t="s">
        <v>205</v>
      </c>
      <c r="G160" s="149" t="s">
        <v>128</v>
      </c>
      <c r="H160" s="150">
        <v>0.97199999999999998</v>
      </c>
      <c r="I160" s="151"/>
      <c r="J160" s="150">
        <f>ROUND(I160*H160,3)</f>
        <v>0</v>
      </c>
      <c r="K160" s="148" t="s">
        <v>118</v>
      </c>
      <c r="L160" s="31"/>
      <c r="M160" s="152" t="s">
        <v>1</v>
      </c>
      <c r="N160" s="153" t="s">
        <v>40</v>
      </c>
      <c r="O160" s="54"/>
      <c r="P160" s="154">
        <f>O160*H160</f>
        <v>0</v>
      </c>
      <c r="Q160" s="154">
        <v>0.59863999999999995</v>
      </c>
      <c r="R160" s="154">
        <f>Q160*H160</f>
        <v>0.58187807999999996</v>
      </c>
      <c r="S160" s="154">
        <v>0</v>
      </c>
      <c r="T160" s="155">
        <f>S160*H160</f>
        <v>0</v>
      </c>
      <c r="AR160" s="156" t="s">
        <v>119</v>
      </c>
      <c r="AT160" s="156" t="s">
        <v>114</v>
      </c>
      <c r="AU160" s="156" t="s">
        <v>120</v>
      </c>
      <c r="AY160" s="16" t="s">
        <v>112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6" t="s">
        <v>120</v>
      </c>
      <c r="BK160" s="158">
        <f>ROUND(I160*H160,3)</f>
        <v>0</v>
      </c>
      <c r="BL160" s="16" t="s">
        <v>119</v>
      </c>
      <c r="BM160" s="156" t="s">
        <v>206</v>
      </c>
    </row>
    <row r="161" spans="2:65" s="11" customFormat="1" ht="22.9" customHeight="1">
      <c r="B161" s="132"/>
      <c r="D161" s="133" t="s">
        <v>73</v>
      </c>
      <c r="E161" s="143" t="s">
        <v>142</v>
      </c>
      <c r="F161" s="143" t="s">
        <v>207</v>
      </c>
      <c r="I161" s="135"/>
      <c r="J161" s="144">
        <f>BK161</f>
        <v>0</v>
      </c>
      <c r="L161" s="132"/>
      <c r="M161" s="137"/>
      <c r="N161" s="138"/>
      <c r="O161" s="138"/>
      <c r="P161" s="139">
        <f>SUM(P162:P192)</f>
        <v>0</v>
      </c>
      <c r="Q161" s="138"/>
      <c r="R161" s="139">
        <f>SUM(R162:R192)</f>
        <v>76.955886720000009</v>
      </c>
      <c r="S161" s="138"/>
      <c r="T161" s="140">
        <f>SUM(T162:T192)</f>
        <v>0</v>
      </c>
      <c r="AR161" s="133" t="s">
        <v>79</v>
      </c>
      <c r="AT161" s="141" t="s">
        <v>73</v>
      </c>
      <c r="AU161" s="141" t="s">
        <v>79</v>
      </c>
      <c r="AY161" s="133" t="s">
        <v>112</v>
      </c>
      <c r="BK161" s="142">
        <f>SUM(BK162:BK192)</f>
        <v>0</v>
      </c>
    </row>
    <row r="162" spans="2:65" s="1" customFormat="1" ht="24" customHeight="1">
      <c r="B162" s="145"/>
      <c r="C162" s="146" t="s">
        <v>208</v>
      </c>
      <c r="D162" s="146" t="s">
        <v>114</v>
      </c>
      <c r="E162" s="147" t="s">
        <v>209</v>
      </c>
      <c r="F162" s="148" t="s">
        <v>210</v>
      </c>
      <c r="G162" s="149" t="s">
        <v>166</v>
      </c>
      <c r="H162" s="150">
        <v>383</v>
      </c>
      <c r="I162" s="151"/>
      <c r="J162" s="150">
        <f>ROUND(I162*H162,3)</f>
        <v>0</v>
      </c>
      <c r="K162" s="148" t="s">
        <v>1</v>
      </c>
      <c r="L162" s="31"/>
      <c r="M162" s="152" t="s">
        <v>1</v>
      </c>
      <c r="N162" s="153" t="s">
        <v>40</v>
      </c>
      <c r="O162" s="54"/>
      <c r="P162" s="154">
        <f>O162*H162</f>
        <v>0</v>
      </c>
      <c r="Q162" s="154">
        <v>6.7400000000000003E-3</v>
      </c>
      <c r="R162" s="154">
        <f>Q162*H162</f>
        <v>2.58142</v>
      </c>
      <c r="S162" s="154">
        <v>0</v>
      </c>
      <c r="T162" s="155">
        <f>S162*H162</f>
        <v>0</v>
      </c>
      <c r="AR162" s="156" t="s">
        <v>119</v>
      </c>
      <c r="AT162" s="156" t="s">
        <v>114</v>
      </c>
      <c r="AU162" s="156" t="s">
        <v>120</v>
      </c>
      <c r="AY162" s="16" t="s">
        <v>112</v>
      </c>
      <c r="BE162" s="157">
        <f>IF(N162="základná",J162,0)</f>
        <v>0</v>
      </c>
      <c r="BF162" s="157">
        <f>IF(N162="znížená",J162,0)</f>
        <v>0</v>
      </c>
      <c r="BG162" s="157">
        <f>IF(N162="zákl. prenesená",J162,0)</f>
        <v>0</v>
      </c>
      <c r="BH162" s="157">
        <f>IF(N162="zníž. prenesená",J162,0)</f>
        <v>0</v>
      </c>
      <c r="BI162" s="157">
        <f>IF(N162="nulová",J162,0)</f>
        <v>0</v>
      </c>
      <c r="BJ162" s="16" t="s">
        <v>120</v>
      </c>
      <c r="BK162" s="158">
        <f>ROUND(I162*H162,3)</f>
        <v>0</v>
      </c>
      <c r="BL162" s="16" t="s">
        <v>119</v>
      </c>
      <c r="BM162" s="156" t="s">
        <v>211</v>
      </c>
    </row>
    <row r="163" spans="2:65" s="1" customFormat="1" ht="16.5" customHeight="1">
      <c r="B163" s="145"/>
      <c r="C163" s="168" t="s">
        <v>212</v>
      </c>
      <c r="D163" s="168" t="s">
        <v>173</v>
      </c>
      <c r="E163" s="169" t="s">
        <v>213</v>
      </c>
      <c r="F163" s="170" t="s">
        <v>214</v>
      </c>
      <c r="G163" s="171" t="s">
        <v>176</v>
      </c>
      <c r="H163" s="172">
        <v>1915</v>
      </c>
      <c r="I163" s="173"/>
      <c r="J163" s="172">
        <f>ROUND(I163*H163,3)</f>
        <v>0</v>
      </c>
      <c r="K163" s="170" t="s">
        <v>1</v>
      </c>
      <c r="L163" s="174"/>
      <c r="M163" s="175" t="s">
        <v>1</v>
      </c>
      <c r="N163" s="176" t="s">
        <v>40</v>
      </c>
      <c r="O163" s="54"/>
      <c r="P163" s="154">
        <f>O163*H163</f>
        <v>0</v>
      </c>
      <c r="Q163" s="154">
        <v>0</v>
      </c>
      <c r="R163" s="154">
        <f>Q163*H163</f>
        <v>0</v>
      </c>
      <c r="S163" s="154">
        <v>0</v>
      </c>
      <c r="T163" s="155">
        <f>S163*H163</f>
        <v>0</v>
      </c>
      <c r="AR163" s="156" t="s">
        <v>177</v>
      </c>
      <c r="AT163" s="156" t="s">
        <v>173</v>
      </c>
      <c r="AU163" s="156" t="s">
        <v>120</v>
      </c>
      <c r="AY163" s="16" t="s">
        <v>112</v>
      </c>
      <c r="BE163" s="157">
        <f>IF(N163="základná",J163,0)</f>
        <v>0</v>
      </c>
      <c r="BF163" s="157">
        <f>IF(N163="znížená",J163,0)</f>
        <v>0</v>
      </c>
      <c r="BG163" s="157">
        <f>IF(N163="zákl. prenesená",J163,0)</f>
        <v>0</v>
      </c>
      <c r="BH163" s="157">
        <f>IF(N163="zníž. prenesená",J163,0)</f>
        <v>0</v>
      </c>
      <c r="BI163" s="157">
        <f>IF(N163="nulová",J163,0)</f>
        <v>0</v>
      </c>
      <c r="BJ163" s="16" t="s">
        <v>120</v>
      </c>
      <c r="BK163" s="158">
        <f>ROUND(I163*H163,3)</f>
        <v>0</v>
      </c>
      <c r="BL163" s="16" t="s">
        <v>178</v>
      </c>
      <c r="BM163" s="156" t="s">
        <v>215</v>
      </c>
    </row>
    <row r="164" spans="2:65" s="12" customFormat="1" ht="11.25">
      <c r="B164" s="159"/>
      <c r="D164" s="160" t="s">
        <v>130</v>
      </c>
      <c r="E164" s="161" t="s">
        <v>1</v>
      </c>
      <c r="F164" s="162" t="s">
        <v>216</v>
      </c>
      <c r="H164" s="163">
        <v>1915</v>
      </c>
      <c r="I164" s="164"/>
      <c r="L164" s="159"/>
      <c r="M164" s="165"/>
      <c r="N164" s="166"/>
      <c r="O164" s="166"/>
      <c r="P164" s="166"/>
      <c r="Q164" s="166"/>
      <c r="R164" s="166"/>
      <c r="S164" s="166"/>
      <c r="T164" s="167"/>
      <c r="AT164" s="161" t="s">
        <v>130</v>
      </c>
      <c r="AU164" s="161" t="s">
        <v>120</v>
      </c>
      <c r="AV164" s="12" t="s">
        <v>120</v>
      </c>
      <c r="AW164" s="12" t="s">
        <v>29</v>
      </c>
      <c r="AX164" s="12" t="s">
        <v>79</v>
      </c>
      <c r="AY164" s="161" t="s">
        <v>112</v>
      </c>
    </row>
    <row r="165" spans="2:65" s="1" customFormat="1" ht="24" customHeight="1">
      <c r="B165" s="145"/>
      <c r="C165" s="146" t="s">
        <v>217</v>
      </c>
      <c r="D165" s="146" t="s">
        <v>114</v>
      </c>
      <c r="E165" s="147" t="s">
        <v>218</v>
      </c>
      <c r="F165" s="148" t="s">
        <v>219</v>
      </c>
      <c r="G165" s="149" t="s">
        <v>166</v>
      </c>
      <c r="H165" s="150">
        <v>383.00599999999997</v>
      </c>
      <c r="I165" s="151"/>
      <c r="J165" s="150">
        <f>ROUND(I165*H165,3)</f>
        <v>0</v>
      </c>
      <c r="K165" s="148" t="s">
        <v>118</v>
      </c>
      <c r="L165" s="31"/>
      <c r="M165" s="152" t="s">
        <v>1</v>
      </c>
      <c r="N165" s="153" t="s">
        <v>40</v>
      </c>
      <c r="O165" s="54"/>
      <c r="P165" s="154">
        <f>O165*H165</f>
        <v>0</v>
      </c>
      <c r="Q165" s="154">
        <v>3.9379999999999998E-2</v>
      </c>
      <c r="R165" s="154">
        <f>Q165*H165</f>
        <v>15.082776279999997</v>
      </c>
      <c r="S165" s="154">
        <v>0</v>
      </c>
      <c r="T165" s="155">
        <f>S165*H165</f>
        <v>0</v>
      </c>
      <c r="AR165" s="156" t="s">
        <v>119</v>
      </c>
      <c r="AT165" s="156" t="s">
        <v>114</v>
      </c>
      <c r="AU165" s="156" t="s">
        <v>120</v>
      </c>
      <c r="AY165" s="16" t="s">
        <v>112</v>
      </c>
      <c r="BE165" s="157">
        <f>IF(N165="základná",J165,0)</f>
        <v>0</v>
      </c>
      <c r="BF165" s="157">
        <f>IF(N165="znížená",J165,0)</f>
        <v>0</v>
      </c>
      <c r="BG165" s="157">
        <f>IF(N165="zákl. prenesená",J165,0)</f>
        <v>0</v>
      </c>
      <c r="BH165" s="157">
        <f>IF(N165="zníž. prenesená",J165,0)</f>
        <v>0</v>
      </c>
      <c r="BI165" s="157">
        <f>IF(N165="nulová",J165,0)</f>
        <v>0</v>
      </c>
      <c r="BJ165" s="16" t="s">
        <v>120</v>
      </c>
      <c r="BK165" s="158">
        <f>ROUND(I165*H165,3)</f>
        <v>0</v>
      </c>
      <c r="BL165" s="16" t="s">
        <v>119</v>
      </c>
      <c r="BM165" s="156" t="s">
        <v>220</v>
      </c>
    </row>
    <row r="166" spans="2:65" s="12" customFormat="1" ht="11.25">
      <c r="B166" s="159"/>
      <c r="D166" s="160" t="s">
        <v>130</v>
      </c>
      <c r="E166" s="161" t="s">
        <v>1</v>
      </c>
      <c r="F166" s="162" t="s">
        <v>221</v>
      </c>
      <c r="H166" s="163">
        <v>220.45400000000001</v>
      </c>
      <c r="I166" s="164"/>
      <c r="L166" s="159"/>
      <c r="M166" s="165"/>
      <c r="N166" s="166"/>
      <c r="O166" s="166"/>
      <c r="P166" s="166"/>
      <c r="Q166" s="166"/>
      <c r="R166" s="166"/>
      <c r="S166" s="166"/>
      <c r="T166" s="167"/>
      <c r="AT166" s="161" t="s">
        <v>130</v>
      </c>
      <c r="AU166" s="161" t="s">
        <v>120</v>
      </c>
      <c r="AV166" s="12" t="s">
        <v>120</v>
      </c>
      <c r="AW166" s="12" t="s">
        <v>29</v>
      </c>
      <c r="AX166" s="12" t="s">
        <v>74</v>
      </c>
      <c r="AY166" s="161" t="s">
        <v>112</v>
      </c>
    </row>
    <row r="167" spans="2:65" s="12" customFormat="1" ht="11.25">
      <c r="B167" s="159"/>
      <c r="D167" s="160" t="s">
        <v>130</v>
      </c>
      <c r="E167" s="161" t="s">
        <v>1</v>
      </c>
      <c r="F167" s="162" t="s">
        <v>222</v>
      </c>
      <c r="H167" s="163">
        <v>153.9</v>
      </c>
      <c r="I167" s="164"/>
      <c r="L167" s="159"/>
      <c r="M167" s="165"/>
      <c r="N167" s="166"/>
      <c r="O167" s="166"/>
      <c r="P167" s="166"/>
      <c r="Q167" s="166"/>
      <c r="R167" s="166"/>
      <c r="S167" s="166"/>
      <c r="T167" s="167"/>
      <c r="AT167" s="161" t="s">
        <v>130</v>
      </c>
      <c r="AU167" s="161" t="s">
        <v>120</v>
      </c>
      <c r="AV167" s="12" t="s">
        <v>120</v>
      </c>
      <c r="AW167" s="12" t="s">
        <v>29</v>
      </c>
      <c r="AX167" s="12" t="s">
        <v>74</v>
      </c>
      <c r="AY167" s="161" t="s">
        <v>112</v>
      </c>
    </row>
    <row r="168" spans="2:65" s="12" customFormat="1" ht="11.25">
      <c r="B168" s="159"/>
      <c r="D168" s="160" t="s">
        <v>130</v>
      </c>
      <c r="E168" s="161" t="s">
        <v>1</v>
      </c>
      <c r="F168" s="162" t="s">
        <v>191</v>
      </c>
      <c r="H168" s="163">
        <v>8.6519999999999992</v>
      </c>
      <c r="I168" s="164"/>
      <c r="L168" s="159"/>
      <c r="M168" s="165"/>
      <c r="N168" s="166"/>
      <c r="O168" s="166"/>
      <c r="P168" s="166"/>
      <c r="Q168" s="166"/>
      <c r="R168" s="166"/>
      <c r="S168" s="166"/>
      <c r="T168" s="167"/>
      <c r="AT168" s="161" t="s">
        <v>130</v>
      </c>
      <c r="AU168" s="161" t="s">
        <v>120</v>
      </c>
      <c r="AV168" s="12" t="s">
        <v>120</v>
      </c>
      <c r="AW168" s="12" t="s">
        <v>29</v>
      </c>
      <c r="AX168" s="12" t="s">
        <v>74</v>
      </c>
      <c r="AY168" s="161" t="s">
        <v>112</v>
      </c>
    </row>
    <row r="169" spans="2:65" s="13" customFormat="1" ht="11.25">
      <c r="B169" s="177"/>
      <c r="D169" s="160" t="s">
        <v>130</v>
      </c>
      <c r="E169" s="178" t="s">
        <v>1</v>
      </c>
      <c r="F169" s="179" t="s">
        <v>192</v>
      </c>
      <c r="H169" s="180">
        <v>383.00599999999997</v>
      </c>
      <c r="I169" s="181"/>
      <c r="L169" s="177"/>
      <c r="M169" s="182"/>
      <c r="N169" s="183"/>
      <c r="O169" s="183"/>
      <c r="P169" s="183"/>
      <c r="Q169" s="183"/>
      <c r="R169" s="183"/>
      <c r="S169" s="183"/>
      <c r="T169" s="184"/>
      <c r="AT169" s="178" t="s">
        <v>130</v>
      </c>
      <c r="AU169" s="178" t="s">
        <v>120</v>
      </c>
      <c r="AV169" s="13" t="s">
        <v>119</v>
      </c>
      <c r="AW169" s="13" t="s">
        <v>29</v>
      </c>
      <c r="AX169" s="13" t="s">
        <v>79</v>
      </c>
      <c r="AY169" s="178" t="s">
        <v>112</v>
      </c>
    </row>
    <row r="170" spans="2:65" s="1" customFormat="1" ht="16.5" customHeight="1">
      <c r="B170" s="145"/>
      <c r="C170" s="168" t="s">
        <v>7</v>
      </c>
      <c r="D170" s="168" t="s">
        <v>173</v>
      </c>
      <c r="E170" s="169" t="s">
        <v>174</v>
      </c>
      <c r="F170" s="170" t="s">
        <v>175</v>
      </c>
      <c r="G170" s="171" t="s">
        <v>176</v>
      </c>
      <c r="H170" s="172">
        <v>14362.5</v>
      </c>
      <c r="I170" s="173"/>
      <c r="J170" s="172">
        <f>ROUND(I170*H170,3)</f>
        <v>0</v>
      </c>
      <c r="K170" s="170" t="s">
        <v>1</v>
      </c>
      <c r="L170" s="174"/>
      <c r="M170" s="175" t="s">
        <v>1</v>
      </c>
      <c r="N170" s="176" t="s">
        <v>40</v>
      </c>
      <c r="O170" s="54"/>
      <c r="P170" s="154">
        <f>O170*H170</f>
        <v>0</v>
      </c>
      <c r="Q170" s="154">
        <v>0</v>
      </c>
      <c r="R170" s="154">
        <f>Q170*H170</f>
        <v>0</v>
      </c>
      <c r="S170" s="154">
        <v>0</v>
      </c>
      <c r="T170" s="155">
        <f>S170*H170</f>
        <v>0</v>
      </c>
      <c r="AR170" s="156" t="s">
        <v>177</v>
      </c>
      <c r="AT170" s="156" t="s">
        <v>173</v>
      </c>
      <c r="AU170" s="156" t="s">
        <v>120</v>
      </c>
      <c r="AY170" s="16" t="s">
        <v>112</v>
      </c>
      <c r="BE170" s="157">
        <f>IF(N170="základná",J170,0)</f>
        <v>0</v>
      </c>
      <c r="BF170" s="157">
        <f>IF(N170="znížená",J170,0)</f>
        <v>0</v>
      </c>
      <c r="BG170" s="157">
        <f>IF(N170="zákl. prenesená",J170,0)</f>
        <v>0</v>
      </c>
      <c r="BH170" s="157">
        <f>IF(N170="zníž. prenesená",J170,0)</f>
        <v>0</v>
      </c>
      <c r="BI170" s="157">
        <f>IF(N170="nulová",J170,0)</f>
        <v>0</v>
      </c>
      <c r="BJ170" s="16" t="s">
        <v>120</v>
      </c>
      <c r="BK170" s="158">
        <f>ROUND(I170*H170,3)</f>
        <v>0</v>
      </c>
      <c r="BL170" s="16" t="s">
        <v>178</v>
      </c>
      <c r="BM170" s="156" t="s">
        <v>223</v>
      </c>
    </row>
    <row r="171" spans="2:65" s="12" customFormat="1" ht="11.25">
      <c r="B171" s="159"/>
      <c r="D171" s="160" t="s">
        <v>130</v>
      </c>
      <c r="E171" s="161" t="s">
        <v>1</v>
      </c>
      <c r="F171" s="162" t="s">
        <v>224</v>
      </c>
      <c r="H171" s="163">
        <v>14362.5</v>
      </c>
      <c r="I171" s="164"/>
      <c r="L171" s="159"/>
      <c r="M171" s="165"/>
      <c r="N171" s="166"/>
      <c r="O171" s="166"/>
      <c r="P171" s="166"/>
      <c r="Q171" s="166"/>
      <c r="R171" s="166"/>
      <c r="S171" s="166"/>
      <c r="T171" s="167"/>
      <c r="AT171" s="161" t="s">
        <v>130</v>
      </c>
      <c r="AU171" s="161" t="s">
        <v>120</v>
      </c>
      <c r="AV171" s="12" t="s">
        <v>120</v>
      </c>
      <c r="AW171" s="12" t="s">
        <v>29</v>
      </c>
      <c r="AX171" s="12" t="s">
        <v>79</v>
      </c>
      <c r="AY171" s="161" t="s">
        <v>112</v>
      </c>
    </row>
    <row r="172" spans="2:65" s="1" customFormat="1" ht="16.5" customHeight="1">
      <c r="B172" s="145"/>
      <c r="C172" s="146" t="s">
        <v>225</v>
      </c>
      <c r="D172" s="146" t="s">
        <v>114</v>
      </c>
      <c r="E172" s="147" t="s">
        <v>226</v>
      </c>
      <c r="F172" s="148" t="s">
        <v>227</v>
      </c>
      <c r="G172" s="149" t="s">
        <v>166</v>
      </c>
      <c r="H172" s="150">
        <v>383</v>
      </c>
      <c r="I172" s="151"/>
      <c r="J172" s="150">
        <f>ROUND(I172*H172,3)</f>
        <v>0</v>
      </c>
      <c r="K172" s="148" t="s">
        <v>118</v>
      </c>
      <c r="L172" s="31"/>
      <c r="M172" s="152" t="s">
        <v>1</v>
      </c>
      <c r="N172" s="153" t="s">
        <v>40</v>
      </c>
      <c r="O172" s="54"/>
      <c r="P172" s="154">
        <f>O172*H172</f>
        <v>0</v>
      </c>
      <c r="Q172" s="154">
        <v>9.7999999999999997E-4</v>
      </c>
      <c r="R172" s="154">
        <f>Q172*H172</f>
        <v>0.37534000000000001</v>
      </c>
      <c r="S172" s="154">
        <v>0</v>
      </c>
      <c r="T172" s="155">
        <f>S172*H172</f>
        <v>0</v>
      </c>
      <c r="AR172" s="156" t="s">
        <v>119</v>
      </c>
      <c r="AT172" s="156" t="s">
        <v>114</v>
      </c>
      <c r="AU172" s="156" t="s">
        <v>120</v>
      </c>
      <c r="AY172" s="16" t="s">
        <v>112</v>
      </c>
      <c r="BE172" s="157">
        <f>IF(N172="základná",J172,0)</f>
        <v>0</v>
      </c>
      <c r="BF172" s="157">
        <f>IF(N172="znížená",J172,0)</f>
        <v>0</v>
      </c>
      <c r="BG172" s="157">
        <f>IF(N172="zákl. prenesená",J172,0)</f>
        <v>0</v>
      </c>
      <c r="BH172" s="157">
        <f>IF(N172="zníž. prenesená",J172,0)</f>
        <v>0</v>
      </c>
      <c r="BI172" s="157">
        <f>IF(N172="nulová",J172,0)</f>
        <v>0</v>
      </c>
      <c r="BJ172" s="16" t="s">
        <v>120</v>
      </c>
      <c r="BK172" s="158">
        <f>ROUND(I172*H172,3)</f>
        <v>0</v>
      </c>
      <c r="BL172" s="16" t="s">
        <v>119</v>
      </c>
      <c r="BM172" s="156" t="s">
        <v>228</v>
      </c>
    </row>
    <row r="173" spans="2:65" s="1" customFormat="1" ht="16.5" customHeight="1">
      <c r="B173" s="145"/>
      <c r="C173" s="146" t="s">
        <v>229</v>
      </c>
      <c r="D173" s="146" t="s">
        <v>114</v>
      </c>
      <c r="E173" s="147" t="s">
        <v>230</v>
      </c>
      <c r="F173" s="148" t="s">
        <v>231</v>
      </c>
      <c r="G173" s="149" t="s">
        <v>166</v>
      </c>
      <c r="H173" s="150">
        <v>94.4</v>
      </c>
      <c r="I173" s="151"/>
      <c r="J173" s="150">
        <f>ROUND(I173*H173,3)</f>
        <v>0</v>
      </c>
      <c r="K173" s="148" t="s">
        <v>1</v>
      </c>
      <c r="L173" s="31"/>
      <c r="M173" s="152" t="s">
        <v>1</v>
      </c>
      <c r="N173" s="153" t="s">
        <v>40</v>
      </c>
      <c r="O173" s="54"/>
      <c r="P173" s="154">
        <f>O173*H173</f>
        <v>0</v>
      </c>
      <c r="Q173" s="154">
        <v>2.7E-4</v>
      </c>
      <c r="R173" s="154">
        <f>Q173*H173</f>
        <v>2.5488E-2</v>
      </c>
      <c r="S173" s="154">
        <v>0</v>
      </c>
      <c r="T173" s="155">
        <f>S173*H173</f>
        <v>0</v>
      </c>
      <c r="AR173" s="156" t="s">
        <v>119</v>
      </c>
      <c r="AT173" s="156" t="s">
        <v>114</v>
      </c>
      <c r="AU173" s="156" t="s">
        <v>120</v>
      </c>
      <c r="AY173" s="16" t="s">
        <v>112</v>
      </c>
      <c r="BE173" s="157">
        <f>IF(N173="základná",J173,0)</f>
        <v>0</v>
      </c>
      <c r="BF173" s="157">
        <f>IF(N173="znížená",J173,0)</f>
        <v>0</v>
      </c>
      <c r="BG173" s="157">
        <f>IF(N173="zákl. prenesená",J173,0)</f>
        <v>0</v>
      </c>
      <c r="BH173" s="157">
        <f>IF(N173="zníž. prenesená",J173,0)</f>
        <v>0</v>
      </c>
      <c r="BI173" s="157">
        <f>IF(N173="nulová",J173,0)</f>
        <v>0</v>
      </c>
      <c r="BJ173" s="16" t="s">
        <v>120</v>
      </c>
      <c r="BK173" s="158">
        <f>ROUND(I173*H173,3)</f>
        <v>0</v>
      </c>
      <c r="BL173" s="16" t="s">
        <v>119</v>
      </c>
      <c r="BM173" s="156" t="s">
        <v>232</v>
      </c>
    </row>
    <row r="174" spans="2:65" s="12" customFormat="1" ht="11.25">
      <c r="B174" s="159"/>
      <c r="D174" s="160" t="s">
        <v>130</v>
      </c>
      <c r="E174" s="161" t="s">
        <v>1</v>
      </c>
      <c r="F174" s="162" t="s">
        <v>233</v>
      </c>
      <c r="H174" s="163">
        <v>94.4</v>
      </c>
      <c r="I174" s="164"/>
      <c r="L174" s="159"/>
      <c r="M174" s="165"/>
      <c r="N174" s="166"/>
      <c r="O174" s="166"/>
      <c r="P174" s="166"/>
      <c r="Q174" s="166"/>
      <c r="R174" s="166"/>
      <c r="S174" s="166"/>
      <c r="T174" s="167"/>
      <c r="AT174" s="161" t="s">
        <v>130</v>
      </c>
      <c r="AU174" s="161" t="s">
        <v>120</v>
      </c>
      <c r="AV174" s="12" t="s">
        <v>120</v>
      </c>
      <c r="AW174" s="12" t="s">
        <v>29</v>
      </c>
      <c r="AX174" s="12" t="s">
        <v>79</v>
      </c>
      <c r="AY174" s="161" t="s">
        <v>112</v>
      </c>
    </row>
    <row r="175" spans="2:65" s="1" customFormat="1" ht="16.5" customHeight="1">
      <c r="B175" s="145"/>
      <c r="C175" s="168" t="s">
        <v>234</v>
      </c>
      <c r="D175" s="168" t="s">
        <v>173</v>
      </c>
      <c r="E175" s="169" t="s">
        <v>235</v>
      </c>
      <c r="F175" s="170" t="s">
        <v>236</v>
      </c>
      <c r="G175" s="171" t="s">
        <v>237</v>
      </c>
      <c r="H175" s="172">
        <v>14.16</v>
      </c>
      <c r="I175" s="173"/>
      <c r="J175" s="172">
        <f>ROUND(I175*H175,3)</f>
        <v>0</v>
      </c>
      <c r="K175" s="170" t="s">
        <v>1</v>
      </c>
      <c r="L175" s="174"/>
      <c r="M175" s="175" t="s">
        <v>1</v>
      </c>
      <c r="N175" s="176" t="s">
        <v>40</v>
      </c>
      <c r="O175" s="54"/>
      <c r="P175" s="154">
        <f>O175*H175</f>
        <v>0</v>
      </c>
      <c r="Q175" s="154">
        <v>0</v>
      </c>
      <c r="R175" s="154">
        <f>Q175*H175</f>
        <v>0</v>
      </c>
      <c r="S175" s="154">
        <v>0</v>
      </c>
      <c r="T175" s="155">
        <f>S175*H175</f>
        <v>0</v>
      </c>
      <c r="AR175" s="156" t="s">
        <v>154</v>
      </c>
      <c r="AT175" s="156" t="s">
        <v>173</v>
      </c>
      <c r="AU175" s="156" t="s">
        <v>120</v>
      </c>
      <c r="AY175" s="16" t="s">
        <v>112</v>
      </c>
      <c r="BE175" s="157">
        <f>IF(N175="základná",J175,0)</f>
        <v>0</v>
      </c>
      <c r="BF175" s="157">
        <f>IF(N175="znížená",J175,0)</f>
        <v>0</v>
      </c>
      <c r="BG175" s="157">
        <f>IF(N175="zákl. prenesená",J175,0)</f>
        <v>0</v>
      </c>
      <c r="BH175" s="157">
        <f>IF(N175="zníž. prenesená",J175,0)</f>
        <v>0</v>
      </c>
      <c r="BI175" s="157">
        <f>IF(N175="nulová",J175,0)</f>
        <v>0</v>
      </c>
      <c r="BJ175" s="16" t="s">
        <v>120</v>
      </c>
      <c r="BK175" s="158">
        <f>ROUND(I175*H175,3)</f>
        <v>0</v>
      </c>
      <c r="BL175" s="16" t="s">
        <v>119</v>
      </c>
      <c r="BM175" s="156" t="s">
        <v>238</v>
      </c>
    </row>
    <row r="176" spans="2:65" s="12" customFormat="1" ht="11.25">
      <c r="B176" s="159"/>
      <c r="D176" s="160" t="s">
        <v>130</v>
      </c>
      <c r="E176" s="161" t="s">
        <v>1</v>
      </c>
      <c r="F176" s="162" t="s">
        <v>239</v>
      </c>
      <c r="H176" s="163">
        <v>14.16</v>
      </c>
      <c r="I176" s="164"/>
      <c r="L176" s="159"/>
      <c r="M176" s="165"/>
      <c r="N176" s="166"/>
      <c r="O176" s="166"/>
      <c r="P176" s="166"/>
      <c r="Q176" s="166"/>
      <c r="R176" s="166"/>
      <c r="S176" s="166"/>
      <c r="T176" s="167"/>
      <c r="AT176" s="161" t="s">
        <v>130</v>
      </c>
      <c r="AU176" s="161" t="s">
        <v>120</v>
      </c>
      <c r="AV176" s="12" t="s">
        <v>120</v>
      </c>
      <c r="AW176" s="12" t="s">
        <v>29</v>
      </c>
      <c r="AX176" s="12" t="s">
        <v>79</v>
      </c>
      <c r="AY176" s="161" t="s">
        <v>112</v>
      </c>
    </row>
    <row r="177" spans="2:65" s="1" customFormat="1" ht="24" customHeight="1">
      <c r="B177" s="145"/>
      <c r="C177" s="146" t="s">
        <v>240</v>
      </c>
      <c r="D177" s="146" t="s">
        <v>114</v>
      </c>
      <c r="E177" s="147" t="s">
        <v>241</v>
      </c>
      <c r="F177" s="148" t="s">
        <v>242</v>
      </c>
      <c r="G177" s="149" t="s">
        <v>166</v>
      </c>
      <c r="H177" s="150">
        <v>81</v>
      </c>
      <c r="I177" s="151"/>
      <c r="J177" s="150">
        <f>ROUND(I177*H177,3)</f>
        <v>0</v>
      </c>
      <c r="K177" s="148" t="s">
        <v>118</v>
      </c>
      <c r="L177" s="31"/>
      <c r="M177" s="152" t="s">
        <v>1</v>
      </c>
      <c r="N177" s="153" t="s">
        <v>40</v>
      </c>
      <c r="O177" s="54"/>
      <c r="P177" s="154">
        <f>O177*H177</f>
        <v>0</v>
      </c>
      <c r="Q177" s="154">
        <v>0</v>
      </c>
      <c r="R177" s="154">
        <f>Q177*H177</f>
        <v>0</v>
      </c>
      <c r="S177" s="154">
        <v>0</v>
      </c>
      <c r="T177" s="155">
        <f>S177*H177</f>
        <v>0</v>
      </c>
      <c r="AR177" s="156" t="s">
        <v>119</v>
      </c>
      <c r="AT177" s="156" t="s">
        <v>114</v>
      </c>
      <c r="AU177" s="156" t="s">
        <v>120</v>
      </c>
      <c r="AY177" s="16" t="s">
        <v>112</v>
      </c>
      <c r="BE177" s="157">
        <f>IF(N177="základná",J177,0)</f>
        <v>0</v>
      </c>
      <c r="BF177" s="157">
        <f>IF(N177="znížená",J177,0)</f>
        <v>0</v>
      </c>
      <c r="BG177" s="157">
        <f>IF(N177="zákl. prenesená",J177,0)</f>
        <v>0</v>
      </c>
      <c r="BH177" s="157">
        <f>IF(N177="zníž. prenesená",J177,0)</f>
        <v>0</v>
      </c>
      <c r="BI177" s="157">
        <f>IF(N177="nulová",J177,0)</f>
        <v>0</v>
      </c>
      <c r="BJ177" s="16" t="s">
        <v>120</v>
      </c>
      <c r="BK177" s="158">
        <f>ROUND(I177*H177,3)</f>
        <v>0</v>
      </c>
      <c r="BL177" s="16" t="s">
        <v>119</v>
      </c>
      <c r="BM177" s="156" t="s">
        <v>243</v>
      </c>
    </row>
    <row r="178" spans="2:65" s="12" customFormat="1" ht="11.25">
      <c r="B178" s="159"/>
      <c r="D178" s="160" t="s">
        <v>130</v>
      </c>
      <c r="E178" s="161" t="s">
        <v>1</v>
      </c>
      <c r="F178" s="162" t="s">
        <v>244</v>
      </c>
      <c r="H178" s="163">
        <v>81</v>
      </c>
      <c r="I178" s="164"/>
      <c r="L178" s="159"/>
      <c r="M178" s="165"/>
      <c r="N178" s="166"/>
      <c r="O178" s="166"/>
      <c r="P178" s="166"/>
      <c r="Q178" s="166"/>
      <c r="R178" s="166"/>
      <c r="S178" s="166"/>
      <c r="T178" s="167"/>
      <c r="AT178" s="161" t="s">
        <v>130</v>
      </c>
      <c r="AU178" s="161" t="s">
        <v>120</v>
      </c>
      <c r="AV178" s="12" t="s">
        <v>120</v>
      </c>
      <c r="AW178" s="12" t="s">
        <v>29</v>
      </c>
      <c r="AX178" s="12" t="s">
        <v>79</v>
      </c>
      <c r="AY178" s="161" t="s">
        <v>112</v>
      </c>
    </row>
    <row r="179" spans="2:65" s="1" customFormat="1" ht="24" customHeight="1">
      <c r="B179" s="145"/>
      <c r="C179" s="146" t="s">
        <v>245</v>
      </c>
      <c r="D179" s="146" t="s">
        <v>114</v>
      </c>
      <c r="E179" s="147" t="s">
        <v>246</v>
      </c>
      <c r="F179" s="148" t="s">
        <v>247</v>
      </c>
      <c r="G179" s="149" t="s">
        <v>128</v>
      </c>
      <c r="H179" s="150">
        <v>20.788</v>
      </c>
      <c r="I179" s="151"/>
      <c r="J179" s="150">
        <f>ROUND(I179*H179,3)</f>
        <v>0</v>
      </c>
      <c r="K179" s="148" t="s">
        <v>118</v>
      </c>
      <c r="L179" s="31"/>
      <c r="M179" s="152" t="s">
        <v>1</v>
      </c>
      <c r="N179" s="153" t="s">
        <v>40</v>
      </c>
      <c r="O179" s="54"/>
      <c r="P179" s="154">
        <f>O179*H179</f>
        <v>0</v>
      </c>
      <c r="Q179" s="154">
        <v>1.837</v>
      </c>
      <c r="R179" s="154">
        <f>Q179*H179</f>
        <v>38.187556000000001</v>
      </c>
      <c r="S179" s="154">
        <v>0</v>
      </c>
      <c r="T179" s="155">
        <f>S179*H179</f>
        <v>0</v>
      </c>
      <c r="AR179" s="156" t="s">
        <v>119</v>
      </c>
      <c r="AT179" s="156" t="s">
        <v>114</v>
      </c>
      <c r="AU179" s="156" t="s">
        <v>120</v>
      </c>
      <c r="AY179" s="16" t="s">
        <v>112</v>
      </c>
      <c r="BE179" s="157">
        <f>IF(N179="základná",J179,0)</f>
        <v>0</v>
      </c>
      <c r="BF179" s="157">
        <f>IF(N179="znížená",J179,0)</f>
        <v>0</v>
      </c>
      <c r="BG179" s="157">
        <f>IF(N179="zákl. prenesená",J179,0)</f>
        <v>0</v>
      </c>
      <c r="BH179" s="157">
        <f>IF(N179="zníž. prenesená",J179,0)</f>
        <v>0</v>
      </c>
      <c r="BI179" s="157">
        <f>IF(N179="nulová",J179,0)</f>
        <v>0</v>
      </c>
      <c r="BJ179" s="16" t="s">
        <v>120</v>
      </c>
      <c r="BK179" s="158">
        <f>ROUND(I179*H179,3)</f>
        <v>0</v>
      </c>
      <c r="BL179" s="16" t="s">
        <v>119</v>
      </c>
      <c r="BM179" s="156" t="s">
        <v>248</v>
      </c>
    </row>
    <row r="180" spans="2:65" s="12" customFormat="1" ht="11.25">
      <c r="B180" s="159"/>
      <c r="D180" s="160" t="s">
        <v>130</v>
      </c>
      <c r="E180" s="161" t="s">
        <v>1</v>
      </c>
      <c r="F180" s="162" t="s">
        <v>249</v>
      </c>
      <c r="H180" s="163">
        <v>20.788</v>
      </c>
      <c r="I180" s="164"/>
      <c r="L180" s="159"/>
      <c r="M180" s="165"/>
      <c r="N180" s="166"/>
      <c r="O180" s="166"/>
      <c r="P180" s="166"/>
      <c r="Q180" s="166"/>
      <c r="R180" s="166"/>
      <c r="S180" s="166"/>
      <c r="T180" s="167"/>
      <c r="AT180" s="161" t="s">
        <v>130</v>
      </c>
      <c r="AU180" s="161" t="s">
        <v>120</v>
      </c>
      <c r="AV180" s="12" t="s">
        <v>120</v>
      </c>
      <c r="AW180" s="12" t="s">
        <v>29</v>
      </c>
      <c r="AX180" s="12" t="s">
        <v>79</v>
      </c>
      <c r="AY180" s="161" t="s">
        <v>112</v>
      </c>
    </row>
    <row r="181" spans="2:65" s="1" customFormat="1" ht="16.5" customHeight="1">
      <c r="B181" s="145"/>
      <c r="C181" s="146" t="s">
        <v>250</v>
      </c>
      <c r="D181" s="146" t="s">
        <v>114</v>
      </c>
      <c r="E181" s="147" t="s">
        <v>251</v>
      </c>
      <c r="F181" s="148" t="s">
        <v>252</v>
      </c>
      <c r="G181" s="149" t="s">
        <v>166</v>
      </c>
      <c r="H181" s="150">
        <v>84.305999999999997</v>
      </c>
      <c r="I181" s="151"/>
      <c r="J181" s="150">
        <f>ROUND(I181*H181,3)</f>
        <v>0</v>
      </c>
      <c r="K181" s="148" t="s">
        <v>118</v>
      </c>
      <c r="L181" s="31"/>
      <c r="M181" s="152" t="s">
        <v>1</v>
      </c>
      <c r="N181" s="153" t="s">
        <v>40</v>
      </c>
      <c r="O181" s="54"/>
      <c r="P181" s="154">
        <f>O181*H181</f>
        <v>0</v>
      </c>
      <c r="Q181" s="154">
        <v>8.0339999999999995E-2</v>
      </c>
      <c r="R181" s="154">
        <f>Q181*H181</f>
        <v>6.7731440399999991</v>
      </c>
      <c r="S181" s="154">
        <v>0</v>
      </c>
      <c r="T181" s="155">
        <f>S181*H181</f>
        <v>0</v>
      </c>
      <c r="AR181" s="156" t="s">
        <v>119</v>
      </c>
      <c r="AT181" s="156" t="s">
        <v>114</v>
      </c>
      <c r="AU181" s="156" t="s">
        <v>120</v>
      </c>
      <c r="AY181" s="16" t="s">
        <v>112</v>
      </c>
      <c r="BE181" s="157">
        <f>IF(N181="základná",J181,0)</f>
        <v>0</v>
      </c>
      <c r="BF181" s="157">
        <f>IF(N181="znížená",J181,0)</f>
        <v>0</v>
      </c>
      <c r="BG181" s="157">
        <f>IF(N181="zákl. prenesená",J181,0)</f>
        <v>0</v>
      </c>
      <c r="BH181" s="157">
        <f>IF(N181="zníž. prenesená",J181,0)</f>
        <v>0</v>
      </c>
      <c r="BI181" s="157">
        <f>IF(N181="nulová",J181,0)</f>
        <v>0</v>
      </c>
      <c r="BJ181" s="16" t="s">
        <v>120</v>
      </c>
      <c r="BK181" s="158">
        <f>ROUND(I181*H181,3)</f>
        <v>0</v>
      </c>
      <c r="BL181" s="16" t="s">
        <v>119</v>
      </c>
      <c r="BM181" s="156" t="s">
        <v>253</v>
      </c>
    </row>
    <row r="182" spans="2:65" s="12" customFormat="1" ht="11.25">
      <c r="B182" s="159"/>
      <c r="D182" s="160" t="s">
        <v>130</v>
      </c>
      <c r="E182" s="161" t="s">
        <v>1</v>
      </c>
      <c r="F182" s="162" t="s">
        <v>254</v>
      </c>
      <c r="H182" s="163">
        <v>84.305999999999997</v>
      </c>
      <c r="I182" s="164"/>
      <c r="L182" s="159"/>
      <c r="M182" s="165"/>
      <c r="N182" s="166"/>
      <c r="O182" s="166"/>
      <c r="P182" s="166"/>
      <c r="Q182" s="166"/>
      <c r="R182" s="166"/>
      <c r="S182" s="166"/>
      <c r="T182" s="167"/>
      <c r="AT182" s="161" t="s">
        <v>130</v>
      </c>
      <c r="AU182" s="161" t="s">
        <v>120</v>
      </c>
      <c r="AV182" s="12" t="s">
        <v>120</v>
      </c>
      <c r="AW182" s="12" t="s">
        <v>29</v>
      </c>
      <c r="AX182" s="12" t="s">
        <v>79</v>
      </c>
      <c r="AY182" s="161" t="s">
        <v>112</v>
      </c>
    </row>
    <row r="183" spans="2:65" s="1" customFormat="1" ht="16.5" customHeight="1">
      <c r="B183" s="145"/>
      <c r="C183" s="146" t="s">
        <v>255</v>
      </c>
      <c r="D183" s="146" t="s">
        <v>114</v>
      </c>
      <c r="E183" s="147" t="s">
        <v>256</v>
      </c>
      <c r="F183" s="148" t="s">
        <v>257</v>
      </c>
      <c r="G183" s="149" t="s">
        <v>117</v>
      </c>
      <c r="H183" s="150">
        <v>59</v>
      </c>
      <c r="I183" s="151"/>
      <c r="J183" s="150">
        <f>ROUND(I183*H183,3)</f>
        <v>0</v>
      </c>
      <c r="K183" s="148" t="s">
        <v>118</v>
      </c>
      <c r="L183" s="31"/>
      <c r="M183" s="152" t="s">
        <v>1</v>
      </c>
      <c r="N183" s="153" t="s">
        <v>40</v>
      </c>
      <c r="O183" s="54"/>
      <c r="P183" s="154">
        <f>O183*H183</f>
        <v>0</v>
      </c>
      <c r="Q183" s="154">
        <v>1.204E-2</v>
      </c>
      <c r="R183" s="154">
        <f>Q183*H183</f>
        <v>0.71035999999999999</v>
      </c>
      <c r="S183" s="154">
        <v>0</v>
      </c>
      <c r="T183" s="155">
        <f>S183*H183</f>
        <v>0</v>
      </c>
      <c r="AR183" s="156" t="s">
        <v>119</v>
      </c>
      <c r="AT183" s="156" t="s">
        <v>114</v>
      </c>
      <c r="AU183" s="156" t="s">
        <v>120</v>
      </c>
      <c r="AY183" s="16" t="s">
        <v>112</v>
      </c>
      <c r="BE183" s="157">
        <f>IF(N183="základná",J183,0)</f>
        <v>0</v>
      </c>
      <c r="BF183" s="157">
        <f>IF(N183="znížená",J183,0)</f>
        <v>0</v>
      </c>
      <c r="BG183" s="157">
        <f>IF(N183="zákl. prenesená",J183,0)</f>
        <v>0</v>
      </c>
      <c r="BH183" s="157">
        <f>IF(N183="zníž. prenesená",J183,0)</f>
        <v>0</v>
      </c>
      <c r="BI183" s="157">
        <f>IF(N183="nulová",J183,0)</f>
        <v>0</v>
      </c>
      <c r="BJ183" s="16" t="s">
        <v>120</v>
      </c>
      <c r="BK183" s="158">
        <f>ROUND(I183*H183,3)</f>
        <v>0</v>
      </c>
      <c r="BL183" s="16" t="s">
        <v>119</v>
      </c>
      <c r="BM183" s="156" t="s">
        <v>258</v>
      </c>
    </row>
    <row r="184" spans="2:65" s="1" customFormat="1" ht="16.5" customHeight="1">
      <c r="B184" s="145"/>
      <c r="C184" s="168" t="s">
        <v>259</v>
      </c>
      <c r="D184" s="168" t="s">
        <v>173</v>
      </c>
      <c r="E184" s="169" t="s">
        <v>260</v>
      </c>
      <c r="F184" s="170" t="s">
        <v>261</v>
      </c>
      <c r="G184" s="171" t="s">
        <v>117</v>
      </c>
      <c r="H184" s="172">
        <v>5</v>
      </c>
      <c r="I184" s="173"/>
      <c r="J184" s="172">
        <f>ROUND(I184*H184,3)</f>
        <v>0</v>
      </c>
      <c r="K184" s="170" t="s">
        <v>1</v>
      </c>
      <c r="L184" s="174"/>
      <c r="M184" s="175" t="s">
        <v>1</v>
      </c>
      <c r="N184" s="176" t="s">
        <v>40</v>
      </c>
      <c r="O184" s="54"/>
      <c r="P184" s="154">
        <f>O184*H184</f>
        <v>0</v>
      </c>
      <c r="Q184" s="154">
        <v>0.25</v>
      </c>
      <c r="R184" s="154">
        <f>Q184*H184</f>
        <v>1.25</v>
      </c>
      <c r="S184" s="154">
        <v>0</v>
      </c>
      <c r="T184" s="155">
        <f>S184*H184</f>
        <v>0</v>
      </c>
      <c r="AR184" s="156" t="s">
        <v>154</v>
      </c>
      <c r="AT184" s="156" t="s">
        <v>173</v>
      </c>
      <c r="AU184" s="156" t="s">
        <v>120</v>
      </c>
      <c r="AY184" s="16" t="s">
        <v>112</v>
      </c>
      <c r="BE184" s="157">
        <f>IF(N184="základná",J184,0)</f>
        <v>0</v>
      </c>
      <c r="BF184" s="157">
        <f>IF(N184="znížená",J184,0)</f>
        <v>0</v>
      </c>
      <c r="BG184" s="157">
        <f>IF(N184="zákl. prenesená",J184,0)</f>
        <v>0</v>
      </c>
      <c r="BH184" s="157">
        <f>IF(N184="zníž. prenesená",J184,0)</f>
        <v>0</v>
      </c>
      <c r="BI184" s="157">
        <f>IF(N184="nulová",J184,0)</f>
        <v>0</v>
      </c>
      <c r="BJ184" s="16" t="s">
        <v>120</v>
      </c>
      <c r="BK184" s="158">
        <f>ROUND(I184*H184,3)</f>
        <v>0</v>
      </c>
      <c r="BL184" s="16" t="s">
        <v>119</v>
      </c>
      <c r="BM184" s="156" t="s">
        <v>262</v>
      </c>
    </row>
    <row r="185" spans="2:65" s="1" customFormat="1" ht="24" customHeight="1">
      <c r="B185" s="145"/>
      <c r="C185" s="146" t="s">
        <v>263</v>
      </c>
      <c r="D185" s="146" t="s">
        <v>114</v>
      </c>
      <c r="E185" s="147" t="s">
        <v>264</v>
      </c>
      <c r="F185" s="148" t="s">
        <v>265</v>
      </c>
      <c r="G185" s="149" t="s">
        <v>266</v>
      </c>
      <c r="H185" s="150">
        <v>290.06</v>
      </c>
      <c r="I185" s="151"/>
      <c r="J185" s="150">
        <f>ROUND(I185*H185,3)</f>
        <v>0</v>
      </c>
      <c r="K185" s="148" t="s">
        <v>1</v>
      </c>
      <c r="L185" s="31"/>
      <c r="M185" s="152" t="s">
        <v>1</v>
      </c>
      <c r="N185" s="153" t="s">
        <v>40</v>
      </c>
      <c r="O185" s="54"/>
      <c r="P185" s="154">
        <f>O185*H185</f>
        <v>0</v>
      </c>
      <c r="Q185" s="154">
        <v>1.004E-2</v>
      </c>
      <c r="R185" s="154">
        <f>Q185*H185</f>
        <v>2.9122024</v>
      </c>
      <c r="S185" s="154">
        <v>0</v>
      </c>
      <c r="T185" s="155">
        <f>S185*H185</f>
        <v>0</v>
      </c>
      <c r="AR185" s="156" t="s">
        <v>119</v>
      </c>
      <c r="AT185" s="156" t="s">
        <v>114</v>
      </c>
      <c r="AU185" s="156" t="s">
        <v>120</v>
      </c>
      <c r="AY185" s="16" t="s">
        <v>112</v>
      </c>
      <c r="BE185" s="157">
        <f>IF(N185="základná",J185,0)</f>
        <v>0</v>
      </c>
      <c r="BF185" s="157">
        <f>IF(N185="znížená",J185,0)</f>
        <v>0</v>
      </c>
      <c r="BG185" s="157">
        <f>IF(N185="zákl. prenesená",J185,0)</f>
        <v>0</v>
      </c>
      <c r="BH185" s="157">
        <f>IF(N185="zníž. prenesená",J185,0)</f>
        <v>0</v>
      </c>
      <c r="BI185" s="157">
        <f>IF(N185="nulová",J185,0)</f>
        <v>0</v>
      </c>
      <c r="BJ185" s="16" t="s">
        <v>120</v>
      </c>
      <c r="BK185" s="158">
        <f>ROUND(I185*H185,3)</f>
        <v>0</v>
      </c>
      <c r="BL185" s="16" t="s">
        <v>119</v>
      </c>
      <c r="BM185" s="156" t="s">
        <v>267</v>
      </c>
    </row>
    <row r="186" spans="2:65" s="12" customFormat="1" ht="11.25">
      <c r="B186" s="159"/>
      <c r="D186" s="160" t="s">
        <v>130</v>
      </c>
      <c r="E186" s="161" t="s">
        <v>1</v>
      </c>
      <c r="F186" s="162" t="s">
        <v>268</v>
      </c>
      <c r="H186" s="163">
        <v>156.94</v>
      </c>
      <c r="I186" s="164"/>
      <c r="L186" s="159"/>
      <c r="M186" s="165"/>
      <c r="N186" s="166"/>
      <c r="O186" s="166"/>
      <c r="P186" s="166"/>
      <c r="Q186" s="166"/>
      <c r="R186" s="166"/>
      <c r="S186" s="166"/>
      <c r="T186" s="167"/>
      <c r="AT186" s="161" t="s">
        <v>130</v>
      </c>
      <c r="AU186" s="161" t="s">
        <v>120</v>
      </c>
      <c r="AV186" s="12" t="s">
        <v>120</v>
      </c>
      <c r="AW186" s="12" t="s">
        <v>29</v>
      </c>
      <c r="AX186" s="12" t="s">
        <v>74</v>
      </c>
      <c r="AY186" s="161" t="s">
        <v>112</v>
      </c>
    </row>
    <row r="187" spans="2:65" s="12" customFormat="1" ht="11.25">
      <c r="B187" s="159"/>
      <c r="D187" s="160" t="s">
        <v>130</v>
      </c>
      <c r="E187" s="161" t="s">
        <v>1</v>
      </c>
      <c r="F187" s="162" t="s">
        <v>269</v>
      </c>
      <c r="H187" s="163">
        <v>133.12</v>
      </c>
      <c r="I187" s="164"/>
      <c r="L187" s="159"/>
      <c r="M187" s="165"/>
      <c r="N187" s="166"/>
      <c r="O187" s="166"/>
      <c r="P187" s="166"/>
      <c r="Q187" s="166"/>
      <c r="R187" s="166"/>
      <c r="S187" s="166"/>
      <c r="T187" s="167"/>
      <c r="AT187" s="161" t="s">
        <v>130</v>
      </c>
      <c r="AU187" s="161" t="s">
        <v>120</v>
      </c>
      <c r="AV187" s="12" t="s">
        <v>120</v>
      </c>
      <c r="AW187" s="12" t="s">
        <v>29</v>
      </c>
      <c r="AX187" s="12" t="s">
        <v>74</v>
      </c>
      <c r="AY187" s="161" t="s">
        <v>112</v>
      </c>
    </row>
    <row r="188" spans="2:65" s="13" customFormat="1" ht="11.25">
      <c r="B188" s="177"/>
      <c r="D188" s="160" t="s">
        <v>130</v>
      </c>
      <c r="E188" s="178" t="s">
        <v>1</v>
      </c>
      <c r="F188" s="179" t="s">
        <v>192</v>
      </c>
      <c r="H188" s="180">
        <v>290.06</v>
      </c>
      <c r="I188" s="181"/>
      <c r="L188" s="177"/>
      <c r="M188" s="182"/>
      <c r="N188" s="183"/>
      <c r="O188" s="183"/>
      <c r="P188" s="183"/>
      <c r="Q188" s="183"/>
      <c r="R188" s="183"/>
      <c r="S188" s="183"/>
      <c r="T188" s="184"/>
      <c r="AT188" s="178" t="s">
        <v>130</v>
      </c>
      <c r="AU188" s="178" t="s">
        <v>120</v>
      </c>
      <c r="AV188" s="13" t="s">
        <v>119</v>
      </c>
      <c r="AW188" s="13" t="s">
        <v>29</v>
      </c>
      <c r="AX188" s="13" t="s">
        <v>79</v>
      </c>
      <c r="AY188" s="178" t="s">
        <v>112</v>
      </c>
    </row>
    <row r="189" spans="2:65" s="1" customFormat="1" ht="16.5" customHeight="1">
      <c r="B189" s="145"/>
      <c r="C189" s="168" t="s">
        <v>270</v>
      </c>
      <c r="D189" s="168" t="s">
        <v>173</v>
      </c>
      <c r="E189" s="169" t="s">
        <v>271</v>
      </c>
      <c r="F189" s="170" t="s">
        <v>272</v>
      </c>
      <c r="G189" s="171" t="s">
        <v>117</v>
      </c>
      <c r="H189" s="172">
        <v>120.36</v>
      </c>
      <c r="I189" s="173"/>
      <c r="J189" s="172">
        <f>ROUND(I189*H189,3)</f>
        <v>0</v>
      </c>
      <c r="K189" s="170" t="s">
        <v>1</v>
      </c>
      <c r="L189" s="174"/>
      <c r="M189" s="175" t="s">
        <v>1</v>
      </c>
      <c r="N189" s="176" t="s">
        <v>40</v>
      </c>
      <c r="O189" s="54"/>
      <c r="P189" s="154">
        <f>O189*H189</f>
        <v>0</v>
      </c>
      <c r="Q189" s="154">
        <v>0.04</v>
      </c>
      <c r="R189" s="154">
        <f>Q189*H189</f>
        <v>4.8144</v>
      </c>
      <c r="S189" s="154">
        <v>0</v>
      </c>
      <c r="T189" s="155">
        <f>S189*H189</f>
        <v>0</v>
      </c>
      <c r="AR189" s="156" t="s">
        <v>154</v>
      </c>
      <c r="AT189" s="156" t="s">
        <v>173</v>
      </c>
      <c r="AU189" s="156" t="s">
        <v>120</v>
      </c>
      <c r="AY189" s="16" t="s">
        <v>112</v>
      </c>
      <c r="BE189" s="157">
        <f>IF(N189="základná",J189,0)</f>
        <v>0</v>
      </c>
      <c r="BF189" s="157">
        <f>IF(N189="znížená",J189,0)</f>
        <v>0</v>
      </c>
      <c r="BG189" s="157">
        <f>IF(N189="zákl. prenesená",J189,0)</f>
        <v>0</v>
      </c>
      <c r="BH189" s="157">
        <f>IF(N189="zníž. prenesená",J189,0)</f>
        <v>0</v>
      </c>
      <c r="BI189" s="157">
        <f>IF(N189="nulová",J189,0)</f>
        <v>0</v>
      </c>
      <c r="BJ189" s="16" t="s">
        <v>120</v>
      </c>
      <c r="BK189" s="158">
        <f>ROUND(I189*H189,3)</f>
        <v>0</v>
      </c>
      <c r="BL189" s="16" t="s">
        <v>119</v>
      </c>
      <c r="BM189" s="156" t="s">
        <v>273</v>
      </c>
    </row>
    <row r="190" spans="2:65" s="12" customFormat="1" ht="11.25">
      <c r="B190" s="159"/>
      <c r="D190" s="160" t="s">
        <v>130</v>
      </c>
      <c r="E190" s="161" t="s">
        <v>1</v>
      </c>
      <c r="F190" s="162" t="s">
        <v>274</v>
      </c>
      <c r="H190" s="163">
        <v>120.36</v>
      </c>
      <c r="I190" s="164"/>
      <c r="L190" s="159"/>
      <c r="M190" s="165"/>
      <c r="N190" s="166"/>
      <c r="O190" s="166"/>
      <c r="P190" s="166"/>
      <c r="Q190" s="166"/>
      <c r="R190" s="166"/>
      <c r="S190" s="166"/>
      <c r="T190" s="167"/>
      <c r="AT190" s="161" t="s">
        <v>130</v>
      </c>
      <c r="AU190" s="161" t="s">
        <v>120</v>
      </c>
      <c r="AV190" s="12" t="s">
        <v>120</v>
      </c>
      <c r="AW190" s="12" t="s">
        <v>29</v>
      </c>
      <c r="AX190" s="12" t="s">
        <v>79</v>
      </c>
      <c r="AY190" s="161" t="s">
        <v>112</v>
      </c>
    </row>
    <row r="191" spans="2:65" s="1" customFormat="1" ht="16.5" customHeight="1">
      <c r="B191" s="145"/>
      <c r="C191" s="168" t="s">
        <v>275</v>
      </c>
      <c r="D191" s="168" t="s">
        <v>173</v>
      </c>
      <c r="E191" s="169" t="s">
        <v>276</v>
      </c>
      <c r="F191" s="170" t="s">
        <v>277</v>
      </c>
      <c r="G191" s="171" t="s">
        <v>117</v>
      </c>
      <c r="H191" s="172">
        <v>106.08</v>
      </c>
      <c r="I191" s="173"/>
      <c r="J191" s="172">
        <f>ROUND(I191*H191,3)</f>
        <v>0</v>
      </c>
      <c r="K191" s="170" t="s">
        <v>1</v>
      </c>
      <c r="L191" s="174"/>
      <c r="M191" s="175" t="s">
        <v>1</v>
      </c>
      <c r="N191" s="176" t="s">
        <v>40</v>
      </c>
      <c r="O191" s="54"/>
      <c r="P191" s="154">
        <f>O191*H191</f>
        <v>0</v>
      </c>
      <c r="Q191" s="154">
        <v>0.04</v>
      </c>
      <c r="R191" s="154">
        <f>Q191*H191</f>
        <v>4.2431999999999999</v>
      </c>
      <c r="S191" s="154">
        <v>0</v>
      </c>
      <c r="T191" s="155">
        <f>S191*H191</f>
        <v>0</v>
      </c>
      <c r="AR191" s="156" t="s">
        <v>154</v>
      </c>
      <c r="AT191" s="156" t="s">
        <v>173</v>
      </c>
      <c r="AU191" s="156" t="s">
        <v>120</v>
      </c>
      <c r="AY191" s="16" t="s">
        <v>112</v>
      </c>
      <c r="BE191" s="157">
        <f>IF(N191="základná",J191,0)</f>
        <v>0</v>
      </c>
      <c r="BF191" s="157">
        <f>IF(N191="znížená",J191,0)</f>
        <v>0</v>
      </c>
      <c r="BG191" s="157">
        <f>IF(N191="zákl. prenesená",J191,0)</f>
        <v>0</v>
      </c>
      <c r="BH191" s="157">
        <f>IF(N191="zníž. prenesená",J191,0)</f>
        <v>0</v>
      </c>
      <c r="BI191" s="157">
        <f>IF(N191="nulová",J191,0)</f>
        <v>0</v>
      </c>
      <c r="BJ191" s="16" t="s">
        <v>120</v>
      </c>
      <c r="BK191" s="158">
        <f>ROUND(I191*H191,3)</f>
        <v>0</v>
      </c>
      <c r="BL191" s="16" t="s">
        <v>119</v>
      </c>
      <c r="BM191" s="156" t="s">
        <v>278</v>
      </c>
    </row>
    <row r="192" spans="2:65" s="12" customFormat="1" ht="11.25">
      <c r="B192" s="159"/>
      <c r="D192" s="160" t="s">
        <v>130</v>
      </c>
      <c r="E192" s="161" t="s">
        <v>1</v>
      </c>
      <c r="F192" s="162" t="s">
        <v>279</v>
      </c>
      <c r="H192" s="163">
        <v>106.08</v>
      </c>
      <c r="I192" s="164"/>
      <c r="L192" s="159"/>
      <c r="M192" s="165"/>
      <c r="N192" s="166"/>
      <c r="O192" s="166"/>
      <c r="P192" s="166"/>
      <c r="Q192" s="166"/>
      <c r="R192" s="166"/>
      <c r="S192" s="166"/>
      <c r="T192" s="167"/>
      <c r="AT192" s="161" t="s">
        <v>130</v>
      </c>
      <c r="AU192" s="161" t="s">
        <v>120</v>
      </c>
      <c r="AV192" s="12" t="s">
        <v>120</v>
      </c>
      <c r="AW192" s="12" t="s">
        <v>29</v>
      </c>
      <c r="AX192" s="12" t="s">
        <v>79</v>
      </c>
      <c r="AY192" s="161" t="s">
        <v>112</v>
      </c>
    </row>
    <row r="193" spans="2:65" s="11" customFormat="1" ht="22.9" customHeight="1">
      <c r="B193" s="132"/>
      <c r="D193" s="133" t="s">
        <v>73</v>
      </c>
      <c r="E193" s="143" t="s">
        <v>158</v>
      </c>
      <c r="F193" s="143" t="s">
        <v>280</v>
      </c>
      <c r="I193" s="135"/>
      <c r="J193" s="144">
        <f>BK193</f>
        <v>0</v>
      </c>
      <c r="L193" s="132"/>
      <c r="M193" s="137"/>
      <c r="N193" s="138"/>
      <c r="O193" s="138"/>
      <c r="P193" s="139">
        <f>SUM(P194:P253)</f>
        <v>0</v>
      </c>
      <c r="Q193" s="138"/>
      <c r="R193" s="139">
        <f>SUM(R194:R253)</f>
        <v>17.7476406</v>
      </c>
      <c r="S193" s="138"/>
      <c r="T193" s="140">
        <f>SUM(T194:T253)</f>
        <v>32.485898999999996</v>
      </c>
      <c r="AR193" s="133" t="s">
        <v>79</v>
      </c>
      <c r="AT193" s="141" t="s">
        <v>73</v>
      </c>
      <c r="AU193" s="141" t="s">
        <v>79</v>
      </c>
      <c r="AY193" s="133" t="s">
        <v>112</v>
      </c>
      <c r="BK193" s="142">
        <f>SUM(BK194:BK253)</f>
        <v>0</v>
      </c>
    </row>
    <row r="194" spans="2:65" s="1" customFormat="1" ht="36" customHeight="1">
      <c r="B194" s="145"/>
      <c r="C194" s="146" t="s">
        <v>177</v>
      </c>
      <c r="D194" s="146" t="s">
        <v>114</v>
      </c>
      <c r="E194" s="147" t="s">
        <v>281</v>
      </c>
      <c r="F194" s="148" t="s">
        <v>282</v>
      </c>
      <c r="G194" s="149" t="s">
        <v>266</v>
      </c>
      <c r="H194" s="150">
        <v>166.3</v>
      </c>
      <c r="I194" s="151"/>
      <c r="J194" s="150">
        <f>ROUND(I194*H194,3)</f>
        <v>0</v>
      </c>
      <c r="K194" s="148" t="s">
        <v>151</v>
      </c>
      <c r="L194" s="31"/>
      <c r="M194" s="152" t="s">
        <v>1</v>
      </c>
      <c r="N194" s="153" t="s">
        <v>40</v>
      </c>
      <c r="O194" s="54"/>
      <c r="P194" s="154">
        <f>O194*H194</f>
        <v>0</v>
      </c>
      <c r="Q194" s="154">
        <v>8.3180000000000004E-2</v>
      </c>
      <c r="R194" s="154">
        <f>Q194*H194</f>
        <v>13.832834000000002</v>
      </c>
      <c r="S194" s="154">
        <v>0</v>
      </c>
      <c r="T194" s="155">
        <f>S194*H194</f>
        <v>0</v>
      </c>
      <c r="AR194" s="156" t="s">
        <v>119</v>
      </c>
      <c r="AT194" s="156" t="s">
        <v>114</v>
      </c>
      <c r="AU194" s="156" t="s">
        <v>120</v>
      </c>
      <c r="AY194" s="16" t="s">
        <v>112</v>
      </c>
      <c r="BE194" s="157">
        <f>IF(N194="základná",J194,0)</f>
        <v>0</v>
      </c>
      <c r="BF194" s="157">
        <f>IF(N194="znížená",J194,0)</f>
        <v>0</v>
      </c>
      <c r="BG194" s="157">
        <f>IF(N194="zákl. prenesená",J194,0)</f>
        <v>0</v>
      </c>
      <c r="BH194" s="157">
        <f>IF(N194="zníž. prenesená",J194,0)</f>
        <v>0</v>
      </c>
      <c r="BI194" s="157">
        <f>IF(N194="nulová",J194,0)</f>
        <v>0</v>
      </c>
      <c r="BJ194" s="16" t="s">
        <v>120</v>
      </c>
      <c r="BK194" s="158">
        <f>ROUND(I194*H194,3)</f>
        <v>0</v>
      </c>
      <c r="BL194" s="16" t="s">
        <v>119</v>
      </c>
      <c r="BM194" s="156" t="s">
        <v>283</v>
      </c>
    </row>
    <row r="195" spans="2:65" s="12" customFormat="1" ht="11.25">
      <c r="B195" s="159"/>
      <c r="D195" s="160" t="s">
        <v>130</v>
      </c>
      <c r="E195" s="161" t="s">
        <v>1</v>
      </c>
      <c r="F195" s="162" t="s">
        <v>284</v>
      </c>
      <c r="H195" s="163">
        <v>166.3</v>
      </c>
      <c r="I195" s="164"/>
      <c r="L195" s="159"/>
      <c r="M195" s="165"/>
      <c r="N195" s="166"/>
      <c r="O195" s="166"/>
      <c r="P195" s="166"/>
      <c r="Q195" s="166"/>
      <c r="R195" s="166"/>
      <c r="S195" s="166"/>
      <c r="T195" s="167"/>
      <c r="AT195" s="161" t="s">
        <v>130</v>
      </c>
      <c r="AU195" s="161" t="s">
        <v>120</v>
      </c>
      <c r="AV195" s="12" t="s">
        <v>120</v>
      </c>
      <c r="AW195" s="12" t="s">
        <v>29</v>
      </c>
      <c r="AX195" s="12" t="s">
        <v>79</v>
      </c>
      <c r="AY195" s="161" t="s">
        <v>112</v>
      </c>
    </row>
    <row r="196" spans="2:65" s="1" customFormat="1" ht="16.5" customHeight="1">
      <c r="B196" s="145"/>
      <c r="C196" s="168" t="s">
        <v>285</v>
      </c>
      <c r="D196" s="168" t="s">
        <v>173</v>
      </c>
      <c r="E196" s="169" t="s">
        <v>286</v>
      </c>
      <c r="F196" s="170" t="s">
        <v>287</v>
      </c>
      <c r="G196" s="171" t="s">
        <v>117</v>
      </c>
      <c r="H196" s="172">
        <v>168</v>
      </c>
      <c r="I196" s="173"/>
      <c r="J196" s="172">
        <f>ROUND(I196*H196,3)</f>
        <v>0</v>
      </c>
      <c r="K196" s="170" t="s">
        <v>139</v>
      </c>
      <c r="L196" s="174"/>
      <c r="M196" s="175" t="s">
        <v>1</v>
      </c>
      <c r="N196" s="176" t="s">
        <v>40</v>
      </c>
      <c r="O196" s="54"/>
      <c r="P196" s="154">
        <f>O196*H196</f>
        <v>0</v>
      </c>
      <c r="Q196" s="154">
        <v>2.3E-2</v>
      </c>
      <c r="R196" s="154">
        <f>Q196*H196</f>
        <v>3.8639999999999999</v>
      </c>
      <c r="S196" s="154">
        <v>0</v>
      </c>
      <c r="T196" s="155">
        <f>S196*H196</f>
        <v>0</v>
      </c>
      <c r="AR196" s="156" t="s">
        <v>154</v>
      </c>
      <c r="AT196" s="156" t="s">
        <v>173</v>
      </c>
      <c r="AU196" s="156" t="s">
        <v>120</v>
      </c>
      <c r="AY196" s="16" t="s">
        <v>112</v>
      </c>
      <c r="BE196" s="157">
        <f>IF(N196="základná",J196,0)</f>
        <v>0</v>
      </c>
      <c r="BF196" s="157">
        <f>IF(N196="znížená",J196,0)</f>
        <v>0</v>
      </c>
      <c r="BG196" s="157">
        <f>IF(N196="zákl. prenesená",J196,0)</f>
        <v>0</v>
      </c>
      <c r="BH196" s="157">
        <f>IF(N196="zníž. prenesená",J196,0)</f>
        <v>0</v>
      </c>
      <c r="BI196" s="157">
        <f>IF(N196="nulová",J196,0)</f>
        <v>0</v>
      </c>
      <c r="BJ196" s="16" t="s">
        <v>120</v>
      </c>
      <c r="BK196" s="158">
        <f>ROUND(I196*H196,3)</f>
        <v>0</v>
      </c>
      <c r="BL196" s="16" t="s">
        <v>119</v>
      </c>
      <c r="BM196" s="156" t="s">
        <v>288</v>
      </c>
    </row>
    <row r="197" spans="2:65" s="1" customFormat="1" ht="16.5" customHeight="1">
      <c r="B197" s="145"/>
      <c r="C197" s="146" t="s">
        <v>289</v>
      </c>
      <c r="D197" s="146" t="s">
        <v>114</v>
      </c>
      <c r="E197" s="147" t="s">
        <v>290</v>
      </c>
      <c r="F197" s="148" t="s">
        <v>291</v>
      </c>
      <c r="G197" s="149" t="s">
        <v>266</v>
      </c>
      <c r="H197" s="150">
        <v>290</v>
      </c>
      <c r="I197" s="151"/>
      <c r="J197" s="150">
        <f>ROUND(I197*H197,3)</f>
        <v>0</v>
      </c>
      <c r="K197" s="148" t="s">
        <v>118</v>
      </c>
      <c r="L197" s="31"/>
      <c r="M197" s="152" t="s">
        <v>1</v>
      </c>
      <c r="N197" s="153" t="s">
        <v>40</v>
      </c>
      <c r="O197" s="54"/>
      <c r="P197" s="154">
        <f>O197*H197</f>
        <v>0</v>
      </c>
      <c r="Q197" s="154">
        <v>1.7000000000000001E-4</v>
      </c>
      <c r="R197" s="154">
        <f>Q197*H197</f>
        <v>4.9300000000000004E-2</v>
      </c>
      <c r="S197" s="154">
        <v>0</v>
      </c>
      <c r="T197" s="155">
        <f>S197*H197</f>
        <v>0</v>
      </c>
      <c r="AR197" s="156" t="s">
        <v>119</v>
      </c>
      <c r="AT197" s="156" t="s">
        <v>114</v>
      </c>
      <c r="AU197" s="156" t="s">
        <v>120</v>
      </c>
      <c r="AY197" s="16" t="s">
        <v>112</v>
      </c>
      <c r="BE197" s="157">
        <f>IF(N197="základná",J197,0)</f>
        <v>0</v>
      </c>
      <c r="BF197" s="157">
        <f>IF(N197="znížená",J197,0)</f>
        <v>0</v>
      </c>
      <c r="BG197" s="157">
        <f>IF(N197="zákl. prenesená",J197,0)</f>
        <v>0</v>
      </c>
      <c r="BH197" s="157">
        <f>IF(N197="zníž. prenesená",J197,0)</f>
        <v>0</v>
      </c>
      <c r="BI197" s="157">
        <f>IF(N197="nulová",J197,0)</f>
        <v>0</v>
      </c>
      <c r="BJ197" s="16" t="s">
        <v>120</v>
      </c>
      <c r="BK197" s="158">
        <f>ROUND(I197*H197,3)</f>
        <v>0</v>
      </c>
      <c r="BL197" s="16" t="s">
        <v>119</v>
      </c>
      <c r="BM197" s="156" t="s">
        <v>292</v>
      </c>
    </row>
    <row r="198" spans="2:65" s="12" customFormat="1" ht="11.25">
      <c r="B198" s="159"/>
      <c r="D198" s="160" t="s">
        <v>130</v>
      </c>
      <c r="E198" s="161" t="s">
        <v>1</v>
      </c>
      <c r="F198" s="162" t="s">
        <v>293</v>
      </c>
      <c r="H198" s="163">
        <v>290</v>
      </c>
      <c r="I198" s="164"/>
      <c r="L198" s="159"/>
      <c r="M198" s="165"/>
      <c r="N198" s="166"/>
      <c r="O198" s="166"/>
      <c r="P198" s="166"/>
      <c r="Q198" s="166"/>
      <c r="R198" s="166"/>
      <c r="S198" s="166"/>
      <c r="T198" s="167"/>
      <c r="AT198" s="161" t="s">
        <v>130</v>
      </c>
      <c r="AU198" s="161" t="s">
        <v>120</v>
      </c>
      <c r="AV198" s="12" t="s">
        <v>120</v>
      </c>
      <c r="AW198" s="12" t="s">
        <v>29</v>
      </c>
      <c r="AX198" s="12" t="s">
        <v>79</v>
      </c>
      <c r="AY198" s="161" t="s">
        <v>112</v>
      </c>
    </row>
    <row r="199" spans="2:65" s="1" customFormat="1" ht="24" customHeight="1">
      <c r="B199" s="145"/>
      <c r="C199" s="146" t="s">
        <v>294</v>
      </c>
      <c r="D199" s="146" t="s">
        <v>114</v>
      </c>
      <c r="E199" s="147" t="s">
        <v>295</v>
      </c>
      <c r="F199" s="148" t="s">
        <v>296</v>
      </c>
      <c r="G199" s="149" t="s">
        <v>128</v>
      </c>
      <c r="H199" s="150">
        <v>3.3719999999999999</v>
      </c>
      <c r="I199" s="151"/>
      <c r="J199" s="150">
        <f>ROUND(I199*H199,3)</f>
        <v>0</v>
      </c>
      <c r="K199" s="148" t="s">
        <v>118</v>
      </c>
      <c r="L199" s="31"/>
      <c r="M199" s="152" t="s">
        <v>1</v>
      </c>
      <c r="N199" s="153" t="s">
        <v>40</v>
      </c>
      <c r="O199" s="54"/>
      <c r="P199" s="154">
        <f>O199*H199</f>
        <v>0</v>
      </c>
      <c r="Q199" s="154">
        <v>0</v>
      </c>
      <c r="R199" s="154">
        <f>Q199*H199</f>
        <v>0</v>
      </c>
      <c r="S199" s="154">
        <v>2.2000000000000002</v>
      </c>
      <c r="T199" s="155">
        <f>S199*H199</f>
        <v>7.4184000000000001</v>
      </c>
      <c r="AR199" s="156" t="s">
        <v>119</v>
      </c>
      <c r="AT199" s="156" t="s">
        <v>114</v>
      </c>
      <c r="AU199" s="156" t="s">
        <v>120</v>
      </c>
      <c r="AY199" s="16" t="s">
        <v>112</v>
      </c>
      <c r="BE199" s="157">
        <f>IF(N199="základná",J199,0)</f>
        <v>0</v>
      </c>
      <c r="BF199" s="157">
        <f>IF(N199="znížená",J199,0)</f>
        <v>0</v>
      </c>
      <c r="BG199" s="157">
        <f>IF(N199="zákl. prenesená",J199,0)</f>
        <v>0</v>
      </c>
      <c r="BH199" s="157">
        <f>IF(N199="zníž. prenesená",J199,0)</f>
        <v>0</v>
      </c>
      <c r="BI199" s="157">
        <f>IF(N199="nulová",J199,0)</f>
        <v>0</v>
      </c>
      <c r="BJ199" s="16" t="s">
        <v>120</v>
      </c>
      <c r="BK199" s="158">
        <f>ROUND(I199*H199,3)</f>
        <v>0</v>
      </c>
      <c r="BL199" s="16" t="s">
        <v>119</v>
      </c>
      <c r="BM199" s="156" t="s">
        <v>297</v>
      </c>
    </row>
    <row r="200" spans="2:65" s="14" customFormat="1" ht="11.25">
      <c r="B200" s="185"/>
      <c r="D200" s="160" t="s">
        <v>130</v>
      </c>
      <c r="E200" s="186" t="s">
        <v>1</v>
      </c>
      <c r="F200" s="187" t="s">
        <v>298</v>
      </c>
      <c r="H200" s="186" t="s">
        <v>1</v>
      </c>
      <c r="I200" s="188"/>
      <c r="L200" s="185"/>
      <c r="M200" s="189"/>
      <c r="N200" s="190"/>
      <c r="O200" s="190"/>
      <c r="P200" s="190"/>
      <c r="Q200" s="190"/>
      <c r="R200" s="190"/>
      <c r="S200" s="190"/>
      <c r="T200" s="191"/>
      <c r="AT200" s="186" t="s">
        <v>130</v>
      </c>
      <c r="AU200" s="186" t="s">
        <v>120</v>
      </c>
      <c r="AV200" s="14" t="s">
        <v>79</v>
      </c>
      <c r="AW200" s="14" t="s">
        <v>29</v>
      </c>
      <c r="AX200" s="14" t="s">
        <v>74</v>
      </c>
      <c r="AY200" s="186" t="s">
        <v>112</v>
      </c>
    </row>
    <row r="201" spans="2:65" s="12" customFormat="1" ht="11.25">
      <c r="B201" s="159"/>
      <c r="D201" s="160" t="s">
        <v>130</v>
      </c>
      <c r="E201" s="161" t="s">
        <v>1</v>
      </c>
      <c r="F201" s="162" t="s">
        <v>299</v>
      </c>
      <c r="H201" s="163">
        <v>3.3719999999999999</v>
      </c>
      <c r="I201" s="164"/>
      <c r="L201" s="159"/>
      <c r="M201" s="165"/>
      <c r="N201" s="166"/>
      <c r="O201" s="166"/>
      <c r="P201" s="166"/>
      <c r="Q201" s="166"/>
      <c r="R201" s="166"/>
      <c r="S201" s="166"/>
      <c r="T201" s="167"/>
      <c r="AT201" s="161" t="s">
        <v>130</v>
      </c>
      <c r="AU201" s="161" t="s">
        <v>120</v>
      </c>
      <c r="AV201" s="12" t="s">
        <v>120</v>
      </c>
      <c r="AW201" s="12" t="s">
        <v>29</v>
      </c>
      <c r="AX201" s="12" t="s">
        <v>79</v>
      </c>
      <c r="AY201" s="161" t="s">
        <v>112</v>
      </c>
    </row>
    <row r="202" spans="2:65" s="1" customFormat="1" ht="16.5" customHeight="1">
      <c r="B202" s="145"/>
      <c r="C202" s="146" t="s">
        <v>300</v>
      </c>
      <c r="D202" s="146" t="s">
        <v>114</v>
      </c>
      <c r="E202" s="147" t="s">
        <v>301</v>
      </c>
      <c r="F202" s="148" t="s">
        <v>302</v>
      </c>
      <c r="G202" s="149" t="s">
        <v>266</v>
      </c>
      <c r="H202" s="150">
        <v>146.19999999999999</v>
      </c>
      <c r="I202" s="151"/>
      <c r="J202" s="150">
        <f>ROUND(I202*H202,3)</f>
        <v>0</v>
      </c>
      <c r="K202" s="148" t="s">
        <v>1</v>
      </c>
      <c r="L202" s="31"/>
      <c r="M202" s="152" t="s">
        <v>1</v>
      </c>
      <c r="N202" s="153" t="s">
        <v>40</v>
      </c>
      <c r="O202" s="54"/>
      <c r="P202" s="154">
        <f>O202*H202</f>
        <v>0</v>
      </c>
      <c r="Q202" s="154">
        <v>0</v>
      </c>
      <c r="R202" s="154">
        <f>Q202*H202</f>
        <v>0</v>
      </c>
      <c r="S202" s="154">
        <v>0</v>
      </c>
      <c r="T202" s="155">
        <f>S202*H202</f>
        <v>0</v>
      </c>
      <c r="AR202" s="156" t="s">
        <v>119</v>
      </c>
      <c r="AT202" s="156" t="s">
        <v>114</v>
      </c>
      <c r="AU202" s="156" t="s">
        <v>120</v>
      </c>
      <c r="AY202" s="16" t="s">
        <v>112</v>
      </c>
      <c r="BE202" s="157">
        <f>IF(N202="základná",J202,0)</f>
        <v>0</v>
      </c>
      <c r="BF202" s="157">
        <f>IF(N202="znížená",J202,0)</f>
        <v>0</v>
      </c>
      <c r="BG202" s="157">
        <f>IF(N202="zákl. prenesená",J202,0)</f>
        <v>0</v>
      </c>
      <c r="BH202" s="157">
        <f>IF(N202="zníž. prenesená",J202,0)</f>
        <v>0</v>
      </c>
      <c r="BI202" s="157">
        <f>IF(N202="nulová",J202,0)</f>
        <v>0</v>
      </c>
      <c r="BJ202" s="16" t="s">
        <v>120</v>
      </c>
      <c r="BK202" s="158">
        <f>ROUND(I202*H202,3)</f>
        <v>0</v>
      </c>
      <c r="BL202" s="16" t="s">
        <v>119</v>
      </c>
      <c r="BM202" s="156" t="s">
        <v>303</v>
      </c>
    </row>
    <row r="203" spans="2:65" s="12" customFormat="1" ht="11.25">
      <c r="B203" s="159"/>
      <c r="D203" s="160" t="s">
        <v>130</v>
      </c>
      <c r="E203" s="161" t="s">
        <v>1</v>
      </c>
      <c r="F203" s="162" t="s">
        <v>304</v>
      </c>
      <c r="H203" s="163">
        <v>140.51</v>
      </c>
      <c r="I203" s="164"/>
      <c r="L203" s="159"/>
      <c r="M203" s="165"/>
      <c r="N203" s="166"/>
      <c r="O203" s="166"/>
      <c r="P203" s="166"/>
      <c r="Q203" s="166"/>
      <c r="R203" s="166"/>
      <c r="S203" s="166"/>
      <c r="T203" s="167"/>
      <c r="AT203" s="161" t="s">
        <v>130</v>
      </c>
      <c r="AU203" s="161" t="s">
        <v>120</v>
      </c>
      <c r="AV203" s="12" t="s">
        <v>120</v>
      </c>
      <c r="AW203" s="12" t="s">
        <v>29</v>
      </c>
      <c r="AX203" s="12" t="s">
        <v>74</v>
      </c>
      <c r="AY203" s="161" t="s">
        <v>112</v>
      </c>
    </row>
    <row r="204" spans="2:65" s="12" customFormat="1" ht="11.25">
      <c r="B204" s="159"/>
      <c r="D204" s="160" t="s">
        <v>130</v>
      </c>
      <c r="E204" s="161" t="s">
        <v>1</v>
      </c>
      <c r="F204" s="162" t="s">
        <v>305</v>
      </c>
      <c r="H204" s="163">
        <v>5.69</v>
      </c>
      <c r="I204" s="164"/>
      <c r="L204" s="159"/>
      <c r="M204" s="165"/>
      <c r="N204" s="166"/>
      <c r="O204" s="166"/>
      <c r="P204" s="166"/>
      <c r="Q204" s="166"/>
      <c r="R204" s="166"/>
      <c r="S204" s="166"/>
      <c r="T204" s="167"/>
      <c r="AT204" s="161" t="s">
        <v>130</v>
      </c>
      <c r="AU204" s="161" t="s">
        <v>120</v>
      </c>
      <c r="AV204" s="12" t="s">
        <v>120</v>
      </c>
      <c r="AW204" s="12" t="s">
        <v>29</v>
      </c>
      <c r="AX204" s="12" t="s">
        <v>74</v>
      </c>
      <c r="AY204" s="161" t="s">
        <v>112</v>
      </c>
    </row>
    <row r="205" spans="2:65" s="13" customFormat="1" ht="11.25">
      <c r="B205" s="177"/>
      <c r="D205" s="160" t="s">
        <v>130</v>
      </c>
      <c r="E205" s="178" t="s">
        <v>1</v>
      </c>
      <c r="F205" s="179" t="s">
        <v>192</v>
      </c>
      <c r="H205" s="180">
        <v>146.19999999999999</v>
      </c>
      <c r="I205" s="181"/>
      <c r="L205" s="177"/>
      <c r="M205" s="182"/>
      <c r="N205" s="183"/>
      <c r="O205" s="183"/>
      <c r="P205" s="183"/>
      <c r="Q205" s="183"/>
      <c r="R205" s="183"/>
      <c r="S205" s="183"/>
      <c r="T205" s="184"/>
      <c r="AT205" s="178" t="s">
        <v>130</v>
      </c>
      <c r="AU205" s="178" t="s">
        <v>120</v>
      </c>
      <c r="AV205" s="13" t="s">
        <v>119</v>
      </c>
      <c r="AW205" s="13" t="s">
        <v>29</v>
      </c>
      <c r="AX205" s="13" t="s">
        <v>79</v>
      </c>
      <c r="AY205" s="178" t="s">
        <v>112</v>
      </c>
    </row>
    <row r="206" spans="2:65" s="1" customFormat="1" ht="24" customHeight="1">
      <c r="B206" s="145"/>
      <c r="C206" s="146" t="s">
        <v>306</v>
      </c>
      <c r="D206" s="146" t="s">
        <v>114</v>
      </c>
      <c r="E206" s="147" t="s">
        <v>307</v>
      </c>
      <c r="F206" s="148" t="s">
        <v>308</v>
      </c>
      <c r="G206" s="149" t="s">
        <v>166</v>
      </c>
      <c r="H206" s="150">
        <v>87.308000000000007</v>
      </c>
      <c r="I206" s="151"/>
      <c r="J206" s="150">
        <f>ROUND(I206*H206,3)</f>
        <v>0</v>
      </c>
      <c r="K206" s="148" t="s">
        <v>118</v>
      </c>
      <c r="L206" s="31"/>
      <c r="M206" s="152" t="s">
        <v>1</v>
      </c>
      <c r="N206" s="153" t="s">
        <v>40</v>
      </c>
      <c r="O206" s="54"/>
      <c r="P206" s="154">
        <f>O206*H206</f>
        <v>0</v>
      </c>
      <c r="Q206" s="154">
        <v>0</v>
      </c>
      <c r="R206" s="154">
        <f>Q206*H206</f>
        <v>0</v>
      </c>
      <c r="S206" s="154">
        <v>0.216</v>
      </c>
      <c r="T206" s="155">
        <f>S206*H206</f>
        <v>18.858528</v>
      </c>
      <c r="AR206" s="156" t="s">
        <v>119</v>
      </c>
      <c r="AT206" s="156" t="s">
        <v>114</v>
      </c>
      <c r="AU206" s="156" t="s">
        <v>120</v>
      </c>
      <c r="AY206" s="16" t="s">
        <v>112</v>
      </c>
      <c r="BE206" s="157">
        <f>IF(N206="základná",J206,0)</f>
        <v>0</v>
      </c>
      <c r="BF206" s="157">
        <f>IF(N206="znížená",J206,0)</f>
        <v>0</v>
      </c>
      <c r="BG206" s="157">
        <f>IF(N206="zákl. prenesená",J206,0)</f>
        <v>0</v>
      </c>
      <c r="BH206" s="157">
        <f>IF(N206="zníž. prenesená",J206,0)</f>
        <v>0</v>
      </c>
      <c r="BI206" s="157">
        <f>IF(N206="nulová",J206,0)</f>
        <v>0</v>
      </c>
      <c r="BJ206" s="16" t="s">
        <v>120</v>
      </c>
      <c r="BK206" s="158">
        <f>ROUND(I206*H206,3)</f>
        <v>0</v>
      </c>
      <c r="BL206" s="16" t="s">
        <v>119</v>
      </c>
      <c r="BM206" s="156" t="s">
        <v>309</v>
      </c>
    </row>
    <row r="207" spans="2:65" s="12" customFormat="1" ht="11.25">
      <c r="B207" s="159"/>
      <c r="D207" s="160" t="s">
        <v>130</v>
      </c>
      <c r="E207" s="161" t="s">
        <v>1</v>
      </c>
      <c r="F207" s="162" t="s">
        <v>310</v>
      </c>
      <c r="H207" s="163">
        <v>3.57</v>
      </c>
      <c r="I207" s="164"/>
      <c r="L207" s="159"/>
      <c r="M207" s="165"/>
      <c r="N207" s="166"/>
      <c r="O207" s="166"/>
      <c r="P207" s="166"/>
      <c r="Q207" s="166"/>
      <c r="R207" s="166"/>
      <c r="S207" s="166"/>
      <c r="T207" s="167"/>
      <c r="AT207" s="161" t="s">
        <v>130</v>
      </c>
      <c r="AU207" s="161" t="s">
        <v>120</v>
      </c>
      <c r="AV207" s="12" t="s">
        <v>120</v>
      </c>
      <c r="AW207" s="12" t="s">
        <v>29</v>
      </c>
      <c r="AX207" s="12" t="s">
        <v>74</v>
      </c>
      <c r="AY207" s="161" t="s">
        <v>112</v>
      </c>
    </row>
    <row r="208" spans="2:65" s="12" customFormat="1" ht="11.25">
      <c r="B208" s="159"/>
      <c r="D208" s="160" t="s">
        <v>130</v>
      </c>
      <c r="E208" s="161" t="s">
        <v>1</v>
      </c>
      <c r="F208" s="162" t="s">
        <v>311</v>
      </c>
      <c r="H208" s="163">
        <v>17.850000000000001</v>
      </c>
      <c r="I208" s="164"/>
      <c r="L208" s="159"/>
      <c r="M208" s="165"/>
      <c r="N208" s="166"/>
      <c r="O208" s="166"/>
      <c r="P208" s="166"/>
      <c r="Q208" s="166"/>
      <c r="R208" s="166"/>
      <c r="S208" s="166"/>
      <c r="T208" s="167"/>
      <c r="AT208" s="161" t="s">
        <v>130</v>
      </c>
      <c r="AU208" s="161" t="s">
        <v>120</v>
      </c>
      <c r="AV208" s="12" t="s">
        <v>120</v>
      </c>
      <c r="AW208" s="12" t="s">
        <v>29</v>
      </c>
      <c r="AX208" s="12" t="s">
        <v>74</v>
      </c>
      <c r="AY208" s="161" t="s">
        <v>112</v>
      </c>
    </row>
    <row r="209" spans="2:65" s="12" customFormat="1" ht="11.25">
      <c r="B209" s="159"/>
      <c r="D209" s="160" t="s">
        <v>130</v>
      </c>
      <c r="E209" s="161" t="s">
        <v>1</v>
      </c>
      <c r="F209" s="162" t="s">
        <v>312</v>
      </c>
      <c r="H209" s="163">
        <v>25.48</v>
      </c>
      <c r="I209" s="164"/>
      <c r="L209" s="159"/>
      <c r="M209" s="165"/>
      <c r="N209" s="166"/>
      <c r="O209" s="166"/>
      <c r="P209" s="166"/>
      <c r="Q209" s="166"/>
      <c r="R209" s="166"/>
      <c r="S209" s="166"/>
      <c r="T209" s="167"/>
      <c r="AT209" s="161" t="s">
        <v>130</v>
      </c>
      <c r="AU209" s="161" t="s">
        <v>120</v>
      </c>
      <c r="AV209" s="12" t="s">
        <v>120</v>
      </c>
      <c r="AW209" s="12" t="s">
        <v>29</v>
      </c>
      <c r="AX209" s="12" t="s">
        <v>74</v>
      </c>
      <c r="AY209" s="161" t="s">
        <v>112</v>
      </c>
    </row>
    <row r="210" spans="2:65" s="12" customFormat="1" ht="11.25">
      <c r="B210" s="159"/>
      <c r="D210" s="160" t="s">
        <v>130</v>
      </c>
      <c r="E210" s="161" t="s">
        <v>1</v>
      </c>
      <c r="F210" s="162" t="s">
        <v>313</v>
      </c>
      <c r="H210" s="163">
        <v>1.4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130</v>
      </c>
      <c r="AU210" s="161" t="s">
        <v>120</v>
      </c>
      <c r="AV210" s="12" t="s">
        <v>120</v>
      </c>
      <c r="AW210" s="12" t="s">
        <v>29</v>
      </c>
      <c r="AX210" s="12" t="s">
        <v>74</v>
      </c>
      <c r="AY210" s="161" t="s">
        <v>112</v>
      </c>
    </row>
    <row r="211" spans="2:65" s="12" customFormat="1" ht="11.25">
      <c r="B211" s="159"/>
      <c r="D211" s="160" t="s">
        <v>130</v>
      </c>
      <c r="E211" s="161" t="s">
        <v>1</v>
      </c>
      <c r="F211" s="162" t="s">
        <v>314</v>
      </c>
      <c r="H211" s="163">
        <v>0.91</v>
      </c>
      <c r="I211" s="164"/>
      <c r="L211" s="159"/>
      <c r="M211" s="165"/>
      <c r="N211" s="166"/>
      <c r="O211" s="166"/>
      <c r="P211" s="166"/>
      <c r="Q211" s="166"/>
      <c r="R211" s="166"/>
      <c r="S211" s="166"/>
      <c r="T211" s="167"/>
      <c r="AT211" s="161" t="s">
        <v>130</v>
      </c>
      <c r="AU211" s="161" t="s">
        <v>120</v>
      </c>
      <c r="AV211" s="12" t="s">
        <v>120</v>
      </c>
      <c r="AW211" s="12" t="s">
        <v>29</v>
      </c>
      <c r="AX211" s="12" t="s">
        <v>74</v>
      </c>
      <c r="AY211" s="161" t="s">
        <v>112</v>
      </c>
    </row>
    <row r="212" spans="2:65" s="12" customFormat="1" ht="11.25">
      <c r="B212" s="159"/>
      <c r="D212" s="160" t="s">
        <v>130</v>
      </c>
      <c r="E212" s="161" t="s">
        <v>1</v>
      </c>
      <c r="F212" s="162" t="s">
        <v>315</v>
      </c>
      <c r="H212" s="163">
        <v>0.91</v>
      </c>
      <c r="I212" s="164"/>
      <c r="L212" s="159"/>
      <c r="M212" s="165"/>
      <c r="N212" s="166"/>
      <c r="O212" s="166"/>
      <c r="P212" s="166"/>
      <c r="Q212" s="166"/>
      <c r="R212" s="166"/>
      <c r="S212" s="166"/>
      <c r="T212" s="167"/>
      <c r="AT212" s="161" t="s">
        <v>130</v>
      </c>
      <c r="AU212" s="161" t="s">
        <v>120</v>
      </c>
      <c r="AV212" s="12" t="s">
        <v>120</v>
      </c>
      <c r="AW212" s="12" t="s">
        <v>29</v>
      </c>
      <c r="AX212" s="12" t="s">
        <v>74</v>
      </c>
      <c r="AY212" s="161" t="s">
        <v>112</v>
      </c>
    </row>
    <row r="213" spans="2:65" s="12" customFormat="1" ht="11.25">
      <c r="B213" s="159"/>
      <c r="D213" s="160" t="s">
        <v>130</v>
      </c>
      <c r="E213" s="161" t="s">
        <v>1</v>
      </c>
      <c r="F213" s="162" t="s">
        <v>316</v>
      </c>
      <c r="H213" s="163">
        <v>29.75</v>
      </c>
      <c r="I213" s="164"/>
      <c r="L213" s="159"/>
      <c r="M213" s="165"/>
      <c r="N213" s="166"/>
      <c r="O213" s="166"/>
      <c r="P213" s="166"/>
      <c r="Q213" s="166"/>
      <c r="R213" s="166"/>
      <c r="S213" s="166"/>
      <c r="T213" s="167"/>
      <c r="AT213" s="161" t="s">
        <v>130</v>
      </c>
      <c r="AU213" s="161" t="s">
        <v>120</v>
      </c>
      <c r="AV213" s="12" t="s">
        <v>120</v>
      </c>
      <c r="AW213" s="12" t="s">
        <v>29</v>
      </c>
      <c r="AX213" s="12" t="s">
        <v>74</v>
      </c>
      <c r="AY213" s="161" t="s">
        <v>112</v>
      </c>
    </row>
    <row r="214" spans="2:65" s="12" customFormat="1" ht="11.25">
      <c r="B214" s="159"/>
      <c r="D214" s="160" t="s">
        <v>130</v>
      </c>
      <c r="E214" s="161" t="s">
        <v>1</v>
      </c>
      <c r="F214" s="162" t="s">
        <v>317</v>
      </c>
      <c r="H214" s="163">
        <v>5.25</v>
      </c>
      <c r="I214" s="164"/>
      <c r="L214" s="159"/>
      <c r="M214" s="165"/>
      <c r="N214" s="166"/>
      <c r="O214" s="166"/>
      <c r="P214" s="166"/>
      <c r="Q214" s="166"/>
      <c r="R214" s="166"/>
      <c r="S214" s="166"/>
      <c r="T214" s="167"/>
      <c r="AT214" s="161" t="s">
        <v>130</v>
      </c>
      <c r="AU214" s="161" t="s">
        <v>120</v>
      </c>
      <c r="AV214" s="12" t="s">
        <v>120</v>
      </c>
      <c r="AW214" s="12" t="s">
        <v>29</v>
      </c>
      <c r="AX214" s="12" t="s">
        <v>74</v>
      </c>
      <c r="AY214" s="161" t="s">
        <v>112</v>
      </c>
    </row>
    <row r="215" spans="2:65" s="12" customFormat="1" ht="11.25">
      <c r="B215" s="159"/>
      <c r="D215" s="160" t="s">
        <v>130</v>
      </c>
      <c r="E215" s="161" t="s">
        <v>1</v>
      </c>
      <c r="F215" s="162" t="s">
        <v>318</v>
      </c>
      <c r="H215" s="163">
        <v>0.875</v>
      </c>
      <c r="I215" s="164"/>
      <c r="L215" s="159"/>
      <c r="M215" s="165"/>
      <c r="N215" s="166"/>
      <c r="O215" s="166"/>
      <c r="P215" s="166"/>
      <c r="Q215" s="166"/>
      <c r="R215" s="166"/>
      <c r="S215" s="166"/>
      <c r="T215" s="167"/>
      <c r="AT215" s="161" t="s">
        <v>130</v>
      </c>
      <c r="AU215" s="161" t="s">
        <v>120</v>
      </c>
      <c r="AV215" s="12" t="s">
        <v>120</v>
      </c>
      <c r="AW215" s="12" t="s">
        <v>29</v>
      </c>
      <c r="AX215" s="12" t="s">
        <v>74</v>
      </c>
      <c r="AY215" s="161" t="s">
        <v>112</v>
      </c>
    </row>
    <row r="216" spans="2:65" s="12" customFormat="1" ht="11.25">
      <c r="B216" s="159"/>
      <c r="D216" s="160" t="s">
        <v>130</v>
      </c>
      <c r="E216" s="161" t="s">
        <v>1</v>
      </c>
      <c r="F216" s="162" t="s">
        <v>319</v>
      </c>
      <c r="H216" s="163">
        <v>1.3129999999999999</v>
      </c>
      <c r="I216" s="164"/>
      <c r="L216" s="159"/>
      <c r="M216" s="165"/>
      <c r="N216" s="166"/>
      <c r="O216" s="166"/>
      <c r="P216" s="166"/>
      <c r="Q216" s="166"/>
      <c r="R216" s="166"/>
      <c r="S216" s="166"/>
      <c r="T216" s="167"/>
      <c r="AT216" s="161" t="s">
        <v>130</v>
      </c>
      <c r="AU216" s="161" t="s">
        <v>120</v>
      </c>
      <c r="AV216" s="12" t="s">
        <v>120</v>
      </c>
      <c r="AW216" s="12" t="s">
        <v>29</v>
      </c>
      <c r="AX216" s="12" t="s">
        <v>74</v>
      </c>
      <c r="AY216" s="161" t="s">
        <v>112</v>
      </c>
    </row>
    <row r="217" spans="2:65" s="13" customFormat="1" ht="11.25">
      <c r="B217" s="177"/>
      <c r="D217" s="160" t="s">
        <v>130</v>
      </c>
      <c r="E217" s="178" t="s">
        <v>1</v>
      </c>
      <c r="F217" s="179" t="s">
        <v>192</v>
      </c>
      <c r="H217" s="180">
        <v>87.308000000000007</v>
      </c>
      <c r="I217" s="181"/>
      <c r="L217" s="177"/>
      <c r="M217" s="182"/>
      <c r="N217" s="183"/>
      <c r="O217" s="183"/>
      <c r="P217" s="183"/>
      <c r="Q217" s="183"/>
      <c r="R217" s="183"/>
      <c r="S217" s="183"/>
      <c r="T217" s="184"/>
      <c r="AT217" s="178" t="s">
        <v>130</v>
      </c>
      <c r="AU217" s="178" t="s">
        <v>120</v>
      </c>
      <c r="AV217" s="13" t="s">
        <v>119</v>
      </c>
      <c r="AW217" s="13" t="s">
        <v>29</v>
      </c>
      <c r="AX217" s="13" t="s">
        <v>79</v>
      </c>
      <c r="AY217" s="178" t="s">
        <v>112</v>
      </c>
    </row>
    <row r="218" spans="2:65" s="1" customFormat="1" ht="36" customHeight="1">
      <c r="B218" s="145"/>
      <c r="C218" s="146" t="s">
        <v>320</v>
      </c>
      <c r="D218" s="146" t="s">
        <v>114</v>
      </c>
      <c r="E218" s="147" t="s">
        <v>321</v>
      </c>
      <c r="F218" s="148" t="s">
        <v>322</v>
      </c>
      <c r="G218" s="149" t="s">
        <v>166</v>
      </c>
      <c r="H218" s="150">
        <v>26.46</v>
      </c>
      <c r="I218" s="151"/>
      <c r="J218" s="150">
        <f>ROUND(I218*H218,3)</f>
        <v>0</v>
      </c>
      <c r="K218" s="148" t="s">
        <v>1</v>
      </c>
      <c r="L218" s="31"/>
      <c r="M218" s="152" t="s">
        <v>1</v>
      </c>
      <c r="N218" s="153" t="s">
        <v>40</v>
      </c>
      <c r="O218" s="54"/>
      <c r="P218" s="154">
        <f>O218*H218</f>
        <v>0</v>
      </c>
      <c r="Q218" s="154">
        <v>0</v>
      </c>
      <c r="R218" s="154">
        <f>Q218*H218</f>
        <v>0</v>
      </c>
      <c r="S218" s="154">
        <v>0</v>
      </c>
      <c r="T218" s="155">
        <f>S218*H218</f>
        <v>0</v>
      </c>
      <c r="AR218" s="156" t="s">
        <v>119</v>
      </c>
      <c r="AT218" s="156" t="s">
        <v>114</v>
      </c>
      <c r="AU218" s="156" t="s">
        <v>120</v>
      </c>
      <c r="AY218" s="16" t="s">
        <v>112</v>
      </c>
      <c r="BE218" s="157">
        <f>IF(N218="základná",J218,0)</f>
        <v>0</v>
      </c>
      <c r="BF218" s="157">
        <f>IF(N218="znížená",J218,0)</f>
        <v>0</v>
      </c>
      <c r="BG218" s="157">
        <f>IF(N218="zákl. prenesená",J218,0)</f>
        <v>0</v>
      </c>
      <c r="BH218" s="157">
        <f>IF(N218="zníž. prenesená",J218,0)</f>
        <v>0</v>
      </c>
      <c r="BI218" s="157">
        <f>IF(N218="nulová",J218,0)</f>
        <v>0</v>
      </c>
      <c r="BJ218" s="16" t="s">
        <v>120</v>
      </c>
      <c r="BK218" s="158">
        <f>ROUND(I218*H218,3)</f>
        <v>0</v>
      </c>
      <c r="BL218" s="16" t="s">
        <v>119</v>
      </c>
      <c r="BM218" s="156" t="s">
        <v>323</v>
      </c>
    </row>
    <row r="219" spans="2:65" s="12" customFormat="1" ht="11.25">
      <c r="B219" s="159"/>
      <c r="D219" s="160" t="s">
        <v>130</v>
      </c>
      <c r="E219" s="161" t="s">
        <v>1</v>
      </c>
      <c r="F219" s="162" t="s">
        <v>324</v>
      </c>
      <c r="H219" s="163">
        <v>26.46</v>
      </c>
      <c r="I219" s="164"/>
      <c r="L219" s="159"/>
      <c r="M219" s="165"/>
      <c r="N219" s="166"/>
      <c r="O219" s="166"/>
      <c r="P219" s="166"/>
      <c r="Q219" s="166"/>
      <c r="R219" s="166"/>
      <c r="S219" s="166"/>
      <c r="T219" s="167"/>
      <c r="AT219" s="161" t="s">
        <v>130</v>
      </c>
      <c r="AU219" s="161" t="s">
        <v>120</v>
      </c>
      <c r="AV219" s="12" t="s">
        <v>120</v>
      </c>
      <c r="AW219" s="12" t="s">
        <v>29</v>
      </c>
      <c r="AX219" s="12" t="s">
        <v>79</v>
      </c>
      <c r="AY219" s="161" t="s">
        <v>112</v>
      </c>
    </row>
    <row r="220" spans="2:65" s="1" customFormat="1" ht="24" customHeight="1">
      <c r="B220" s="145"/>
      <c r="C220" s="146" t="s">
        <v>325</v>
      </c>
      <c r="D220" s="146" t="s">
        <v>114</v>
      </c>
      <c r="E220" s="147" t="s">
        <v>326</v>
      </c>
      <c r="F220" s="148" t="s">
        <v>327</v>
      </c>
      <c r="G220" s="149" t="s">
        <v>166</v>
      </c>
      <c r="H220" s="150">
        <v>104.937</v>
      </c>
      <c r="I220" s="151"/>
      <c r="J220" s="150">
        <f>ROUND(I220*H220,3)</f>
        <v>0</v>
      </c>
      <c r="K220" s="148" t="s">
        <v>118</v>
      </c>
      <c r="L220" s="31"/>
      <c r="M220" s="152" t="s">
        <v>1</v>
      </c>
      <c r="N220" s="153" t="s">
        <v>40</v>
      </c>
      <c r="O220" s="54"/>
      <c r="P220" s="154">
        <f>O220*H220</f>
        <v>0</v>
      </c>
      <c r="Q220" s="154">
        <v>0</v>
      </c>
      <c r="R220" s="154">
        <f>Q220*H220</f>
        <v>0</v>
      </c>
      <c r="S220" s="154">
        <v>5.0000000000000001E-3</v>
      </c>
      <c r="T220" s="155">
        <f>S220*H220</f>
        <v>0.52468499999999996</v>
      </c>
      <c r="AR220" s="156" t="s">
        <v>119</v>
      </c>
      <c r="AT220" s="156" t="s">
        <v>114</v>
      </c>
      <c r="AU220" s="156" t="s">
        <v>120</v>
      </c>
      <c r="AY220" s="16" t="s">
        <v>112</v>
      </c>
      <c r="BE220" s="157">
        <f>IF(N220="základná",J220,0)</f>
        <v>0</v>
      </c>
      <c r="BF220" s="157">
        <f>IF(N220="znížená",J220,0)</f>
        <v>0</v>
      </c>
      <c r="BG220" s="157">
        <f>IF(N220="zákl. prenesená",J220,0)</f>
        <v>0</v>
      </c>
      <c r="BH220" s="157">
        <f>IF(N220="zníž. prenesená",J220,0)</f>
        <v>0</v>
      </c>
      <c r="BI220" s="157">
        <f>IF(N220="nulová",J220,0)</f>
        <v>0</v>
      </c>
      <c r="BJ220" s="16" t="s">
        <v>120</v>
      </c>
      <c r="BK220" s="158">
        <f>ROUND(I220*H220,3)</f>
        <v>0</v>
      </c>
      <c r="BL220" s="16" t="s">
        <v>119</v>
      </c>
      <c r="BM220" s="156" t="s">
        <v>328</v>
      </c>
    </row>
    <row r="221" spans="2:65" s="12" customFormat="1" ht="11.25">
      <c r="B221" s="159"/>
      <c r="D221" s="160" t="s">
        <v>130</v>
      </c>
      <c r="E221" s="161" t="s">
        <v>1</v>
      </c>
      <c r="F221" s="162" t="s">
        <v>329</v>
      </c>
      <c r="H221" s="163">
        <v>22.536999999999999</v>
      </c>
      <c r="I221" s="164"/>
      <c r="L221" s="159"/>
      <c r="M221" s="165"/>
      <c r="N221" s="166"/>
      <c r="O221" s="166"/>
      <c r="P221" s="166"/>
      <c r="Q221" s="166"/>
      <c r="R221" s="166"/>
      <c r="S221" s="166"/>
      <c r="T221" s="167"/>
      <c r="AT221" s="161" t="s">
        <v>130</v>
      </c>
      <c r="AU221" s="161" t="s">
        <v>120</v>
      </c>
      <c r="AV221" s="12" t="s">
        <v>120</v>
      </c>
      <c r="AW221" s="12" t="s">
        <v>29</v>
      </c>
      <c r="AX221" s="12" t="s">
        <v>74</v>
      </c>
      <c r="AY221" s="161" t="s">
        <v>112</v>
      </c>
    </row>
    <row r="222" spans="2:65" s="12" customFormat="1" ht="11.25">
      <c r="B222" s="159"/>
      <c r="D222" s="160" t="s">
        <v>130</v>
      </c>
      <c r="E222" s="161" t="s">
        <v>1</v>
      </c>
      <c r="F222" s="162" t="s">
        <v>330</v>
      </c>
      <c r="H222" s="163">
        <v>39.799999999999997</v>
      </c>
      <c r="I222" s="164"/>
      <c r="L222" s="159"/>
      <c r="M222" s="165"/>
      <c r="N222" s="166"/>
      <c r="O222" s="166"/>
      <c r="P222" s="166"/>
      <c r="Q222" s="166"/>
      <c r="R222" s="166"/>
      <c r="S222" s="166"/>
      <c r="T222" s="167"/>
      <c r="AT222" s="161" t="s">
        <v>130</v>
      </c>
      <c r="AU222" s="161" t="s">
        <v>120</v>
      </c>
      <c r="AV222" s="12" t="s">
        <v>120</v>
      </c>
      <c r="AW222" s="12" t="s">
        <v>29</v>
      </c>
      <c r="AX222" s="12" t="s">
        <v>74</v>
      </c>
      <c r="AY222" s="161" t="s">
        <v>112</v>
      </c>
    </row>
    <row r="223" spans="2:65" s="12" customFormat="1" ht="11.25">
      <c r="B223" s="159"/>
      <c r="D223" s="160" t="s">
        <v>130</v>
      </c>
      <c r="E223" s="161" t="s">
        <v>1</v>
      </c>
      <c r="F223" s="162" t="s">
        <v>331</v>
      </c>
      <c r="H223" s="163">
        <v>42.6</v>
      </c>
      <c r="I223" s="164"/>
      <c r="L223" s="159"/>
      <c r="M223" s="165"/>
      <c r="N223" s="166"/>
      <c r="O223" s="166"/>
      <c r="P223" s="166"/>
      <c r="Q223" s="166"/>
      <c r="R223" s="166"/>
      <c r="S223" s="166"/>
      <c r="T223" s="167"/>
      <c r="AT223" s="161" t="s">
        <v>130</v>
      </c>
      <c r="AU223" s="161" t="s">
        <v>120</v>
      </c>
      <c r="AV223" s="12" t="s">
        <v>120</v>
      </c>
      <c r="AW223" s="12" t="s">
        <v>29</v>
      </c>
      <c r="AX223" s="12" t="s">
        <v>74</v>
      </c>
      <c r="AY223" s="161" t="s">
        <v>112</v>
      </c>
    </row>
    <row r="224" spans="2:65" s="13" customFormat="1" ht="11.25">
      <c r="B224" s="177"/>
      <c r="D224" s="160" t="s">
        <v>130</v>
      </c>
      <c r="E224" s="178" t="s">
        <v>1</v>
      </c>
      <c r="F224" s="179" t="s">
        <v>192</v>
      </c>
      <c r="H224" s="180">
        <v>104.937</v>
      </c>
      <c r="I224" s="181"/>
      <c r="L224" s="177"/>
      <c r="M224" s="182"/>
      <c r="N224" s="183"/>
      <c r="O224" s="183"/>
      <c r="P224" s="183"/>
      <c r="Q224" s="183"/>
      <c r="R224" s="183"/>
      <c r="S224" s="183"/>
      <c r="T224" s="184"/>
      <c r="AT224" s="178" t="s">
        <v>130</v>
      </c>
      <c r="AU224" s="178" t="s">
        <v>120</v>
      </c>
      <c r="AV224" s="13" t="s">
        <v>119</v>
      </c>
      <c r="AW224" s="13" t="s">
        <v>29</v>
      </c>
      <c r="AX224" s="13" t="s">
        <v>79</v>
      </c>
      <c r="AY224" s="178" t="s">
        <v>112</v>
      </c>
    </row>
    <row r="225" spans="2:65" s="1" customFormat="1" ht="24" customHeight="1">
      <c r="B225" s="145"/>
      <c r="C225" s="146" t="s">
        <v>332</v>
      </c>
      <c r="D225" s="146" t="s">
        <v>114</v>
      </c>
      <c r="E225" s="147" t="s">
        <v>333</v>
      </c>
      <c r="F225" s="148" t="s">
        <v>334</v>
      </c>
      <c r="G225" s="149" t="s">
        <v>166</v>
      </c>
      <c r="H225" s="150">
        <v>63.442</v>
      </c>
      <c r="I225" s="151"/>
      <c r="J225" s="150">
        <f>ROUND(I225*H225,3)</f>
        <v>0</v>
      </c>
      <c r="K225" s="148" t="s">
        <v>118</v>
      </c>
      <c r="L225" s="31"/>
      <c r="M225" s="152" t="s">
        <v>1</v>
      </c>
      <c r="N225" s="153" t="s">
        <v>40</v>
      </c>
      <c r="O225" s="54"/>
      <c r="P225" s="154">
        <f>O225*H225</f>
        <v>0</v>
      </c>
      <c r="Q225" s="154">
        <v>0</v>
      </c>
      <c r="R225" s="154">
        <f>Q225*H225</f>
        <v>0</v>
      </c>
      <c r="S225" s="154">
        <v>1.2E-2</v>
      </c>
      <c r="T225" s="155">
        <f>S225*H225</f>
        <v>0.76130399999999998</v>
      </c>
      <c r="AR225" s="156" t="s">
        <v>119</v>
      </c>
      <c r="AT225" s="156" t="s">
        <v>114</v>
      </c>
      <c r="AU225" s="156" t="s">
        <v>120</v>
      </c>
      <c r="AY225" s="16" t="s">
        <v>112</v>
      </c>
      <c r="BE225" s="157">
        <f>IF(N225="základná",J225,0)</f>
        <v>0</v>
      </c>
      <c r="BF225" s="157">
        <f>IF(N225="znížená",J225,0)</f>
        <v>0</v>
      </c>
      <c r="BG225" s="157">
        <f>IF(N225="zákl. prenesená",J225,0)</f>
        <v>0</v>
      </c>
      <c r="BH225" s="157">
        <f>IF(N225="zníž. prenesená",J225,0)</f>
        <v>0</v>
      </c>
      <c r="BI225" s="157">
        <f>IF(N225="nulová",J225,0)</f>
        <v>0</v>
      </c>
      <c r="BJ225" s="16" t="s">
        <v>120</v>
      </c>
      <c r="BK225" s="158">
        <f>ROUND(I225*H225,3)</f>
        <v>0</v>
      </c>
      <c r="BL225" s="16" t="s">
        <v>119</v>
      </c>
      <c r="BM225" s="156" t="s">
        <v>335</v>
      </c>
    </row>
    <row r="226" spans="2:65" s="12" customFormat="1" ht="11.25">
      <c r="B226" s="159"/>
      <c r="D226" s="160" t="s">
        <v>130</v>
      </c>
      <c r="E226" s="161" t="s">
        <v>1</v>
      </c>
      <c r="F226" s="162" t="s">
        <v>336</v>
      </c>
      <c r="H226" s="163">
        <v>12.878</v>
      </c>
      <c r="I226" s="164"/>
      <c r="L226" s="159"/>
      <c r="M226" s="165"/>
      <c r="N226" s="166"/>
      <c r="O226" s="166"/>
      <c r="P226" s="166"/>
      <c r="Q226" s="166"/>
      <c r="R226" s="166"/>
      <c r="S226" s="166"/>
      <c r="T226" s="167"/>
      <c r="AT226" s="161" t="s">
        <v>130</v>
      </c>
      <c r="AU226" s="161" t="s">
        <v>120</v>
      </c>
      <c r="AV226" s="12" t="s">
        <v>120</v>
      </c>
      <c r="AW226" s="12" t="s">
        <v>29</v>
      </c>
      <c r="AX226" s="12" t="s">
        <v>74</v>
      </c>
      <c r="AY226" s="161" t="s">
        <v>112</v>
      </c>
    </row>
    <row r="227" spans="2:65" s="12" customFormat="1" ht="11.25">
      <c r="B227" s="159"/>
      <c r="D227" s="160" t="s">
        <v>130</v>
      </c>
      <c r="E227" s="161" t="s">
        <v>1</v>
      </c>
      <c r="F227" s="162" t="s">
        <v>337</v>
      </c>
      <c r="H227" s="163">
        <v>23.2</v>
      </c>
      <c r="I227" s="164"/>
      <c r="L227" s="159"/>
      <c r="M227" s="165"/>
      <c r="N227" s="166"/>
      <c r="O227" s="166"/>
      <c r="P227" s="166"/>
      <c r="Q227" s="166"/>
      <c r="R227" s="166"/>
      <c r="S227" s="166"/>
      <c r="T227" s="167"/>
      <c r="AT227" s="161" t="s">
        <v>130</v>
      </c>
      <c r="AU227" s="161" t="s">
        <v>120</v>
      </c>
      <c r="AV227" s="12" t="s">
        <v>120</v>
      </c>
      <c r="AW227" s="12" t="s">
        <v>29</v>
      </c>
      <c r="AX227" s="12" t="s">
        <v>74</v>
      </c>
      <c r="AY227" s="161" t="s">
        <v>112</v>
      </c>
    </row>
    <row r="228" spans="2:65" s="12" customFormat="1" ht="11.25">
      <c r="B228" s="159"/>
      <c r="D228" s="160" t="s">
        <v>130</v>
      </c>
      <c r="E228" s="161" t="s">
        <v>1</v>
      </c>
      <c r="F228" s="162" t="s">
        <v>338</v>
      </c>
      <c r="H228" s="163">
        <v>17.5</v>
      </c>
      <c r="I228" s="164"/>
      <c r="L228" s="159"/>
      <c r="M228" s="165"/>
      <c r="N228" s="166"/>
      <c r="O228" s="166"/>
      <c r="P228" s="166"/>
      <c r="Q228" s="166"/>
      <c r="R228" s="166"/>
      <c r="S228" s="166"/>
      <c r="T228" s="167"/>
      <c r="AT228" s="161" t="s">
        <v>130</v>
      </c>
      <c r="AU228" s="161" t="s">
        <v>120</v>
      </c>
      <c r="AV228" s="12" t="s">
        <v>120</v>
      </c>
      <c r="AW228" s="12" t="s">
        <v>29</v>
      </c>
      <c r="AX228" s="12" t="s">
        <v>74</v>
      </c>
      <c r="AY228" s="161" t="s">
        <v>112</v>
      </c>
    </row>
    <row r="229" spans="2:65" s="12" customFormat="1" ht="11.25">
      <c r="B229" s="159"/>
      <c r="D229" s="160" t="s">
        <v>130</v>
      </c>
      <c r="E229" s="161" t="s">
        <v>1</v>
      </c>
      <c r="F229" s="162" t="s">
        <v>339</v>
      </c>
      <c r="H229" s="163">
        <v>9.8640000000000008</v>
      </c>
      <c r="I229" s="164"/>
      <c r="L229" s="159"/>
      <c r="M229" s="165"/>
      <c r="N229" s="166"/>
      <c r="O229" s="166"/>
      <c r="P229" s="166"/>
      <c r="Q229" s="166"/>
      <c r="R229" s="166"/>
      <c r="S229" s="166"/>
      <c r="T229" s="167"/>
      <c r="AT229" s="161" t="s">
        <v>130</v>
      </c>
      <c r="AU229" s="161" t="s">
        <v>120</v>
      </c>
      <c r="AV229" s="12" t="s">
        <v>120</v>
      </c>
      <c r="AW229" s="12" t="s">
        <v>29</v>
      </c>
      <c r="AX229" s="12" t="s">
        <v>74</v>
      </c>
      <c r="AY229" s="161" t="s">
        <v>112</v>
      </c>
    </row>
    <row r="230" spans="2:65" s="13" customFormat="1" ht="11.25">
      <c r="B230" s="177"/>
      <c r="D230" s="160" t="s">
        <v>130</v>
      </c>
      <c r="E230" s="178" t="s">
        <v>1</v>
      </c>
      <c r="F230" s="179" t="s">
        <v>192</v>
      </c>
      <c r="H230" s="180">
        <v>63.442</v>
      </c>
      <c r="I230" s="181"/>
      <c r="L230" s="177"/>
      <c r="M230" s="182"/>
      <c r="N230" s="183"/>
      <c r="O230" s="183"/>
      <c r="P230" s="183"/>
      <c r="Q230" s="183"/>
      <c r="R230" s="183"/>
      <c r="S230" s="183"/>
      <c r="T230" s="184"/>
      <c r="AT230" s="178" t="s">
        <v>130</v>
      </c>
      <c r="AU230" s="178" t="s">
        <v>120</v>
      </c>
      <c r="AV230" s="13" t="s">
        <v>119</v>
      </c>
      <c r="AW230" s="13" t="s">
        <v>29</v>
      </c>
      <c r="AX230" s="13" t="s">
        <v>79</v>
      </c>
      <c r="AY230" s="178" t="s">
        <v>112</v>
      </c>
    </row>
    <row r="231" spans="2:65" s="1" customFormat="1" ht="24" customHeight="1">
      <c r="B231" s="145"/>
      <c r="C231" s="146" t="s">
        <v>340</v>
      </c>
      <c r="D231" s="146" t="s">
        <v>114</v>
      </c>
      <c r="E231" s="147" t="s">
        <v>341</v>
      </c>
      <c r="F231" s="148" t="s">
        <v>342</v>
      </c>
      <c r="G231" s="149" t="s">
        <v>166</v>
      </c>
      <c r="H231" s="150">
        <v>68.006</v>
      </c>
      <c r="I231" s="151"/>
      <c r="J231" s="150">
        <f>ROUND(I231*H231,3)</f>
        <v>0</v>
      </c>
      <c r="K231" s="148" t="s">
        <v>118</v>
      </c>
      <c r="L231" s="31"/>
      <c r="M231" s="152" t="s">
        <v>1</v>
      </c>
      <c r="N231" s="153" t="s">
        <v>40</v>
      </c>
      <c r="O231" s="54"/>
      <c r="P231" s="154">
        <f>O231*H231</f>
        <v>0</v>
      </c>
      <c r="Q231" s="154">
        <v>0</v>
      </c>
      <c r="R231" s="154">
        <f>Q231*H231</f>
        <v>0</v>
      </c>
      <c r="S231" s="154">
        <v>2.5000000000000001E-2</v>
      </c>
      <c r="T231" s="155">
        <f>S231*H231</f>
        <v>1.7001500000000001</v>
      </c>
      <c r="AR231" s="156" t="s">
        <v>119</v>
      </c>
      <c r="AT231" s="156" t="s">
        <v>114</v>
      </c>
      <c r="AU231" s="156" t="s">
        <v>120</v>
      </c>
      <c r="AY231" s="16" t="s">
        <v>112</v>
      </c>
      <c r="BE231" s="157">
        <f>IF(N231="základná",J231,0)</f>
        <v>0</v>
      </c>
      <c r="BF231" s="157">
        <f>IF(N231="znížená",J231,0)</f>
        <v>0</v>
      </c>
      <c r="BG231" s="157">
        <f>IF(N231="zákl. prenesená",J231,0)</f>
        <v>0</v>
      </c>
      <c r="BH231" s="157">
        <f>IF(N231="zníž. prenesená",J231,0)</f>
        <v>0</v>
      </c>
      <c r="BI231" s="157">
        <f>IF(N231="nulová",J231,0)</f>
        <v>0</v>
      </c>
      <c r="BJ231" s="16" t="s">
        <v>120</v>
      </c>
      <c r="BK231" s="158">
        <f>ROUND(I231*H231,3)</f>
        <v>0</v>
      </c>
      <c r="BL231" s="16" t="s">
        <v>119</v>
      </c>
      <c r="BM231" s="156" t="s">
        <v>343</v>
      </c>
    </row>
    <row r="232" spans="2:65" s="12" customFormat="1" ht="22.5">
      <c r="B232" s="159"/>
      <c r="D232" s="160" t="s">
        <v>130</v>
      </c>
      <c r="E232" s="161" t="s">
        <v>1</v>
      </c>
      <c r="F232" s="162" t="s">
        <v>344</v>
      </c>
      <c r="H232" s="163">
        <v>41.853999999999999</v>
      </c>
      <c r="I232" s="164"/>
      <c r="L232" s="159"/>
      <c r="M232" s="165"/>
      <c r="N232" s="166"/>
      <c r="O232" s="166"/>
      <c r="P232" s="166"/>
      <c r="Q232" s="166"/>
      <c r="R232" s="166"/>
      <c r="S232" s="166"/>
      <c r="T232" s="167"/>
      <c r="AT232" s="161" t="s">
        <v>130</v>
      </c>
      <c r="AU232" s="161" t="s">
        <v>120</v>
      </c>
      <c r="AV232" s="12" t="s">
        <v>120</v>
      </c>
      <c r="AW232" s="12" t="s">
        <v>29</v>
      </c>
      <c r="AX232" s="12" t="s">
        <v>74</v>
      </c>
      <c r="AY232" s="161" t="s">
        <v>112</v>
      </c>
    </row>
    <row r="233" spans="2:65" s="12" customFormat="1" ht="11.25">
      <c r="B233" s="159"/>
      <c r="D233" s="160" t="s">
        <v>130</v>
      </c>
      <c r="E233" s="161" t="s">
        <v>1</v>
      </c>
      <c r="F233" s="162" t="s">
        <v>345</v>
      </c>
      <c r="H233" s="163">
        <v>13</v>
      </c>
      <c r="I233" s="164"/>
      <c r="L233" s="159"/>
      <c r="M233" s="165"/>
      <c r="N233" s="166"/>
      <c r="O233" s="166"/>
      <c r="P233" s="166"/>
      <c r="Q233" s="166"/>
      <c r="R233" s="166"/>
      <c r="S233" s="166"/>
      <c r="T233" s="167"/>
      <c r="AT233" s="161" t="s">
        <v>130</v>
      </c>
      <c r="AU233" s="161" t="s">
        <v>120</v>
      </c>
      <c r="AV233" s="12" t="s">
        <v>120</v>
      </c>
      <c r="AW233" s="12" t="s">
        <v>29</v>
      </c>
      <c r="AX233" s="12" t="s">
        <v>74</v>
      </c>
      <c r="AY233" s="161" t="s">
        <v>112</v>
      </c>
    </row>
    <row r="234" spans="2:65" s="12" customFormat="1" ht="11.25">
      <c r="B234" s="159"/>
      <c r="D234" s="160" t="s">
        <v>130</v>
      </c>
      <c r="E234" s="161" t="s">
        <v>1</v>
      </c>
      <c r="F234" s="162" t="s">
        <v>346</v>
      </c>
      <c r="H234" s="163">
        <v>13.151999999999999</v>
      </c>
      <c r="I234" s="164"/>
      <c r="L234" s="159"/>
      <c r="M234" s="165"/>
      <c r="N234" s="166"/>
      <c r="O234" s="166"/>
      <c r="P234" s="166"/>
      <c r="Q234" s="166"/>
      <c r="R234" s="166"/>
      <c r="S234" s="166"/>
      <c r="T234" s="167"/>
      <c r="AT234" s="161" t="s">
        <v>130</v>
      </c>
      <c r="AU234" s="161" t="s">
        <v>120</v>
      </c>
      <c r="AV234" s="12" t="s">
        <v>120</v>
      </c>
      <c r="AW234" s="12" t="s">
        <v>29</v>
      </c>
      <c r="AX234" s="12" t="s">
        <v>74</v>
      </c>
      <c r="AY234" s="161" t="s">
        <v>112</v>
      </c>
    </row>
    <row r="235" spans="2:65" s="13" customFormat="1" ht="11.25">
      <c r="B235" s="177"/>
      <c r="D235" s="160" t="s">
        <v>130</v>
      </c>
      <c r="E235" s="178" t="s">
        <v>1</v>
      </c>
      <c r="F235" s="179" t="s">
        <v>192</v>
      </c>
      <c r="H235" s="180">
        <v>68.006</v>
      </c>
      <c r="I235" s="181"/>
      <c r="L235" s="177"/>
      <c r="M235" s="182"/>
      <c r="N235" s="183"/>
      <c r="O235" s="183"/>
      <c r="P235" s="183"/>
      <c r="Q235" s="183"/>
      <c r="R235" s="183"/>
      <c r="S235" s="183"/>
      <c r="T235" s="184"/>
      <c r="AT235" s="178" t="s">
        <v>130</v>
      </c>
      <c r="AU235" s="178" t="s">
        <v>120</v>
      </c>
      <c r="AV235" s="13" t="s">
        <v>119</v>
      </c>
      <c r="AW235" s="13" t="s">
        <v>29</v>
      </c>
      <c r="AX235" s="13" t="s">
        <v>79</v>
      </c>
      <c r="AY235" s="178" t="s">
        <v>112</v>
      </c>
    </row>
    <row r="236" spans="2:65" s="1" customFormat="1" ht="24" customHeight="1">
      <c r="B236" s="145"/>
      <c r="C236" s="146" t="s">
        <v>347</v>
      </c>
      <c r="D236" s="146" t="s">
        <v>114</v>
      </c>
      <c r="E236" s="147" t="s">
        <v>348</v>
      </c>
      <c r="F236" s="148" t="s">
        <v>349</v>
      </c>
      <c r="G236" s="149" t="s">
        <v>166</v>
      </c>
      <c r="H236" s="150">
        <v>74.138000000000005</v>
      </c>
      <c r="I236" s="151"/>
      <c r="J236" s="150">
        <f>ROUND(I236*H236,3)</f>
        <v>0</v>
      </c>
      <c r="K236" s="148" t="s">
        <v>1</v>
      </c>
      <c r="L236" s="31"/>
      <c r="M236" s="152" t="s">
        <v>1</v>
      </c>
      <c r="N236" s="153" t="s">
        <v>40</v>
      </c>
      <c r="O236" s="54"/>
      <c r="P236" s="154">
        <f>O236*H236</f>
        <v>0</v>
      </c>
      <c r="Q236" s="154">
        <v>0</v>
      </c>
      <c r="R236" s="154">
        <f>Q236*H236</f>
        <v>0</v>
      </c>
      <c r="S236" s="154">
        <v>0.03</v>
      </c>
      <c r="T236" s="155">
        <f>S236*H236</f>
        <v>2.2241400000000002</v>
      </c>
      <c r="AR236" s="156" t="s">
        <v>119</v>
      </c>
      <c r="AT236" s="156" t="s">
        <v>114</v>
      </c>
      <c r="AU236" s="156" t="s">
        <v>120</v>
      </c>
      <c r="AY236" s="16" t="s">
        <v>112</v>
      </c>
      <c r="BE236" s="157">
        <f>IF(N236="základná",J236,0)</f>
        <v>0</v>
      </c>
      <c r="BF236" s="157">
        <f>IF(N236="znížená",J236,0)</f>
        <v>0</v>
      </c>
      <c r="BG236" s="157">
        <f>IF(N236="zákl. prenesená",J236,0)</f>
        <v>0</v>
      </c>
      <c r="BH236" s="157">
        <f>IF(N236="zníž. prenesená",J236,0)</f>
        <v>0</v>
      </c>
      <c r="BI236" s="157">
        <f>IF(N236="nulová",J236,0)</f>
        <v>0</v>
      </c>
      <c r="BJ236" s="16" t="s">
        <v>120</v>
      </c>
      <c r="BK236" s="158">
        <f>ROUND(I236*H236,3)</f>
        <v>0</v>
      </c>
      <c r="BL236" s="16" t="s">
        <v>119</v>
      </c>
      <c r="BM236" s="156" t="s">
        <v>350</v>
      </c>
    </row>
    <row r="237" spans="2:65" s="12" customFormat="1" ht="11.25">
      <c r="B237" s="159"/>
      <c r="D237" s="160" t="s">
        <v>130</v>
      </c>
      <c r="E237" s="161" t="s">
        <v>1</v>
      </c>
      <c r="F237" s="162" t="s">
        <v>351</v>
      </c>
      <c r="H237" s="163">
        <v>12.878</v>
      </c>
      <c r="I237" s="164"/>
      <c r="L237" s="159"/>
      <c r="M237" s="165"/>
      <c r="N237" s="166"/>
      <c r="O237" s="166"/>
      <c r="P237" s="166"/>
      <c r="Q237" s="166"/>
      <c r="R237" s="166"/>
      <c r="S237" s="166"/>
      <c r="T237" s="167"/>
      <c r="AT237" s="161" t="s">
        <v>130</v>
      </c>
      <c r="AU237" s="161" t="s">
        <v>120</v>
      </c>
      <c r="AV237" s="12" t="s">
        <v>120</v>
      </c>
      <c r="AW237" s="12" t="s">
        <v>29</v>
      </c>
      <c r="AX237" s="12" t="s">
        <v>74</v>
      </c>
      <c r="AY237" s="161" t="s">
        <v>112</v>
      </c>
    </row>
    <row r="238" spans="2:65" s="12" customFormat="1" ht="11.25">
      <c r="B238" s="159"/>
      <c r="D238" s="160" t="s">
        <v>130</v>
      </c>
      <c r="E238" s="161" t="s">
        <v>1</v>
      </c>
      <c r="F238" s="162" t="s">
        <v>352</v>
      </c>
      <c r="H238" s="163">
        <v>8.6519999999999992</v>
      </c>
      <c r="I238" s="164"/>
      <c r="L238" s="159"/>
      <c r="M238" s="165"/>
      <c r="N238" s="166"/>
      <c r="O238" s="166"/>
      <c r="P238" s="166"/>
      <c r="Q238" s="166"/>
      <c r="R238" s="166"/>
      <c r="S238" s="166"/>
      <c r="T238" s="167"/>
      <c r="AT238" s="161" t="s">
        <v>130</v>
      </c>
      <c r="AU238" s="161" t="s">
        <v>120</v>
      </c>
      <c r="AV238" s="12" t="s">
        <v>120</v>
      </c>
      <c r="AW238" s="12" t="s">
        <v>29</v>
      </c>
      <c r="AX238" s="12" t="s">
        <v>74</v>
      </c>
      <c r="AY238" s="161" t="s">
        <v>112</v>
      </c>
    </row>
    <row r="239" spans="2:65" s="12" customFormat="1" ht="22.5">
      <c r="B239" s="159"/>
      <c r="D239" s="160" t="s">
        <v>130</v>
      </c>
      <c r="E239" s="161" t="s">
        <v>1</v>
      </c>
      <c r="F239" s="162" t="s">
        <v>353</v>
      </c>
      <c r="H239" s="163">
        <v>52.607999999999997</v>
      </c>
      <c r="I239" s="164"/>
      <c r="L239" s="159"/>
      <c r="M239" s="165"/>
      <c r="N239" s="166"/>
      <c r="O239" s="166"/>
      <c r="P239" s="166"/>
      <c r="Q239" s="166"/>
      <c r="R239" s="166"/>
      <c r="S239" s="166"/>
      <c r="T239" s="167"/>
      <c r="AT239" s="161" t="s">
        <v>130</v>
      </c>
      <c r="AU239" s="161" t="s">
        <v>120</v>
      </c>
      <c r="AV239" s="12" t="s">
        <v>120</v>
      </c>
      <c r="AW239" s="12" t="s">
        <v>29</v>
      </c>
      <c r="AX239" s="12" t="s">
        <v>74</v>
      </c>
      <c r="AY239" s="161" t="s">
        <v>112</v>
      </c>
    </row>
    <row r="240" spans="2:65" s="13" customFormat="1" ht="11.25">
      <c r="B240" s="177"/>
      <c r="D240" s="160" t="s">
        <v>130</v>
      </c>
      <c r="E240" s="178" t="s">
        <v>1</v>
      </c>
      <c r="F240" s="179" t="s">
        <v>192</v>
      </c>
      <c r="H240" s="180">
        <v>74.138000000000005</v>
      </c>
      <c r="I240" s="181"/>
      <c r="L240" s="177"/>
      <c r="M240" s="182"/>
      <c r="N240" s="183"/>
      <c r="O240" s="183"/>
      <c r="P240" s="183"/>
      <c r="Q240" s="183"/>
      <c r="R240" s="183"/>
      <c r="S240" s="183"/>
      <c r="T240" s="184"/>
      <c r="AT240" s="178" t="s">
        <v>130</v>
      </c>
      <c r="AU240" s="178" t="s">
        <v>120</v>
      </c>
      <c r="AV240" s="13" t="s">
        <v>119</v>
      </c>
      <c r="AW240" s="13" t="s">
        <v>29</v>
      </c>
      <c r="AX240" s="13" t="s">
        <v>79</v>
      </c>
      <c r="AY240" s="178" t="s">
        <v>112</v>
      </c>
    </row>
    <row r="241" spans="2:65" s="1" customFormat="1" ht="24" customHeight="1">
      <c r="B241" s="145"/>
      <c r="C241" s="146" t="s">
        <v>354</v>
      </c>
      <c r="D241" s="146" t="s">
        <v>114</v>
      </c>
      <c r="E241" s="147" t="s">
        <v>355</v>
      </c>
      <c r="F241" s="148" t="s">
        <v>356</v>
      </c>
      <c r="G241" s="149" t="s">
        <v>166</v>
      </c>
      <c r="H241" s="150">
        <v>16.372</v>
      </c>
      <c r="I241" s="151"/>
      <c r="J241" s="150">
        <f>ROUND(I241*H241,3)</f>
        <v>0</v>
      </c>
      <c r="K241" s="148" t="s">
        <v>118</v>
      </c>
      <c r="L241" s="31"/>
      <c r="M241" s="152" t="s">
        <v>1</v>
      </c>
      <c r="N241" s="153" t="s">
        <v>40</v>
      </c>
      <c r="O241" s="54"/>
      <c r="P241" s="154">
        <f>O241*H241</f>
        <v>0</v>
      </c>
      <c r="Q241" s="154">
        <v>0</v>
      </c>
      <c r="R241" s="154">
        <f>Q241*H241</f>
        <v>0</v>
      </c>
      <c r="S241" s="154">
        <v>6.0999999999999999E-2</v>
      </c>
      <c r="T241" s="155">
        <f>S241*H241</f>
        <v>0.99869200000000002</v>
      </c>
      <c r="AR241" s="156" t="s">
        <v>119</v>
      </c>
      <c r="AT241" s="156" t="s">
        <v>114</v>
      </c>
      <c r="AU241" s="156" t="s">
        <v>120</v>
      </c>
      <c r="AY241" s="16" t="s">
        <v>112</v>
      </c>
      <c r="BE241" s="157">
        <f>IF(N241="základná",J241,0)</f>
        <v>0</v>
      </c>
      <c r="BF241" s="157">
        <f>IF(N241="znížená",J241,0)</f>
        <v>0</v>
      </c>
      <c r="BG241" s="157">
        <f>IF(N241="zákl. prenesená",J241,0)</f>
        <v>0</v>
      </c>
      <c r="BH241" s="157">
        <f>IF(N241="zníž. prenesená",J241,0)</f>
        <v>0</v>
      </c>
      <c r="BI241" s="157">
        <f>IF(N241="nulová",J241,0)</f>
        <v>0</v>
      </c>
      <c r="BJ241" s="16" t="s">
        <v>120</v>
      </c>
      <c r="BK241" s="158">
        <f>ROUND(I241*H241,3)</f>
        <v>0</v>
      </c>
      <c r="BL241" s="16" t="s">
        <v>119</v>
      </c>
      <c r="BM241" s="156" t="s">
        <v>357</v>
      </c>
    </row>
    <row r="242" spans="2:65" s="12" customFormat="1" ht="11.25">
      <c r="B242" s="159"/>
      <c r="D242" s="160" t="s">
        <v>130</v>
      </c>
      <c r="E242" s="161" t="s">
        <v>1</v>
      </c>
      <c r="F242" s="162" t="s">
        <v>358</v>
      </c>
      <c r="H242" s="163">
        <v>3.22</v>
      </c>
      <c r="I242" s="164"/>
      <c r="L242" s="159"/>
      <c r="M242" s="165"/>
      <c r="N242" s="166"/>
      <c r="O242" s="166"/>
      <c r="P242" s="166"/>
      <c r="Q242" s="166"/>
      <c r="R242" s="166"/>
      <c r="S242" s="166"/>
      <c r="T242" s="167"/>
      <c r="AT242" s="161" t="s">
        <v>130</v>
      </c>
      <c r="AU242" s="161" t="s">
        <v>120</v>
      </c>
      <c r="AV242" s="12" t="s">
        <v>120</v>
      </c>
      <c r="AW242" s="12" t="s">
        <v>29</v>
      </c>
      <c r="AX242" s="12" t="s">
        <v>74</v>
      </c>
      <c r="AY242" s="161" t="s">
        <v>112</v>
      </c>
    </row>
    <row r="243" spans="2:65" s="12" customFormat="1" ht="11.25">
      <c r="B243" s="159"/>
      <c r="D243" s="160" t="s">
        <v>130</v>
      </c>
      <c r="E243" s="161" t="s">
        <v>1</v>
      </c>
      <c r="F243" s="162" t="s">
        <v>359</v>
      </c>
      <c r="H243" s="163">
        <v>13.151999999999999</v>
      </c>
      <c r="I243" s="164"/>
      <c r="L243" s="159"/>
      <c r="M243" s="165"/>
      <c r="N243" s="166"/>
      <c r="O243" s="166"/>
      <c r="P243" s="166"/>
      <c r="Q243" s="166"/>
      <c r="R243" s="166"/>
      <c r="S243" s="166"/>
      <c r="T243" s="167"/>
      <c r="AT243" s="161" t="s">
        <v>130</v>
      </c>
      <c r="AU243" s="161" t="s">
        <v>120</v>
      </c>
      <c r="AV243" s="12" t="s">
        <v>120</v>
      </c>
      <c r="AW243" s="12" t="s">
        <v>29</v>
      </c>
      <c r="AX243" s="12" t="s">
        <v>74</v>
      </c>
      <c r="AY243" s="161" t="s">
        <v>112</v>
      </c>
    </row>
    <row r="244" spans="2:65" s="13" customFormat="1" ht="11.25">
      <c r="B244" s="177"/>
      <c r="D244" s="160" t="s">
        <v>130</v>
      </c>
      <c r="E244" s="178" t="s">
        <v>1</v>
      </c>
      <c r="F244" s="179" t="s">
        <v>192</v>
      </c>
      <c r="H244" s="180">
        <v>16.372</v>
      </c>
      <c r="I244" s="181"/>
      <c r="L244" s="177"/>
      <c r="M244" s="182"/>
      <c r="N244" s="183"/>
      <c r="O244" s="183"/>
      <c r="P244" s="183"/>
      <c r="Q244" s="183"/>
      <c r="R244" s="183"/>
      <c r="S244" s="183"/>
      <c r="T244" s="184"/>
      <c r="AT244" s="178" t="s">
        <v>130</v>
      </c>
      <c r="AU244" s="178" t="s">
        <v>120</v>
      </c>
      <c r="AV244" s="13" t="s">
        <v>119</v>
      </c>
      <c r="AW244" s="13" t="s">
        <v>29</v>
      </c>
      <c r="AX244" s="13" t="s">
        <v>79</v>
      </c>
      <c r="AY244" s="178" t="s">
        <v>112</v>
      </c>
    </row>
    <row r="245" spans="2:65" s="1" customFormat="1" ht="16.5" customHeight="1">
      <c r="B245" s="145"/>
      <c r="C245" s="146" t="s">
        <v>360</v>
      </c>
      <c r="D245" s="146" t="s">
        <v>114</v>
      </c>
      <c r="E245" s="147" t="s">
        <v>361</v>
      </c>
      <c r="F245" s="148" t="s">
        <v>362</v>
      </c>
      <c r="G245" s="149" t="s">
        <v>150</v>
      </c>
      <c r="H245" s="150">
        <v>42.335000000000001</v>
      </c>
      <c r="I245" s="151"/>
      <c r="J245" s="150">
        <f>ROUND(I245*H245,3)</f>
        <v>0</v>
      </c>
      <c r="K245" s="148" t="s">
        <v>139</v>
      </c>
      <c r="L245" s="31"/>
      <c r="M245" s="152" t="s">
        <v>1</v>
      </c>
      <c r="N245" s="153" t="s">
        <v>40</v>
      </c>
      <c r="O245" s="54"/>
      <c r="P245" s="154">
        <f>O245*H245</f>
        <v>0</v>
      </c>
      <c r="Q245" s="154">
        <v>0</v>
      </c>
      <c r="R245" s="154">
        <f>Q245*H245</f>
        <v>0</v>
      </c>
      <c r="S245" s="154">
        <v>0</v>
      </c>
      <c r="T245" s="155">
        <f>S245*H245</f>
        <v>0</v>
      </c>
      <c r="AR245" s="156" t="s">
        <v>119</v>
      </c>
      <c r="AT245" s="156" t="s">
        <v>114</v>
      </c>
      <c r="AU245" s="156" t="s">
        <v>120</v>
      </c>
      <c r="AY245" s="16" t="s">
        <v>112</v>
      </c>
      <c r="BE245" s="157">
        <f>IF(N245="základná",J245,0)</f>
        <v>0</v>
      </c>
      <c r="BF245" s="157">
        <f>IF(N245="znížená",J245,0)</f>
        <v>0</v>
      </c>
      <c r="BG245" s="157">
        <f>IF(N245="zákl. prenesená",J245,0)</f>
        <v>0</v>
      </c>
      <c r="BH245" s="157">
        <f>IF(N245="zníž. prenesená",J245,0)</f>
        <v>0</v>
      </c>
      <c r="BI245" s="157">
        <f>IF(N245="nulová",J245,0)</f>
        <v>0</v>
      </c>
      <c r="BJ245" s="16" t="s">
        <v>120</v>
      </c>
      <c r="BK245" s="158">
        <f>ROUND(I245*H245,3)</f>
        <v>0</v>
      </c>
      <c r="BL245" s="16" t="s">
        <v>119</v>
      </c>
      <c r="BM245" s="156" t="s">
        <v>363</v>
      </c>
    </row>
    <row r="246" spans="2:65" s="1" customFormat="1" ht="24" customHeight="1">
      <c r="B246" s="145"/>
      <c r="C246" s="146" t="s">
        <v>364</v>
      </c>
      <c r="D246" s="146" t="s">
        <v>114</v>
      </c>
      <c r="E246" s="147" t="s">
        <v>365</v>
      </c>
      <c r="F246" s="148" t="s">
        <v>366</v>
      </c>
      <c r="G246" s="149" t="s">
        <v>150</v>
      </c>
      <c r="H246" s="150">
        <v>592.69000000000005</v>
      </c>
      <c r="I246" s="151"/>
      <c r="J246" s="150">
        <f>ROUND(I246*H246,3)</f>
        <v>0</v>
      </c>
      <c r="K246" s="148" t="s">
        <v>139</v>
      </c>
      <c r="L246" s="31"/>
      <c r="M246" s="152" t="s">
        <v>1</v>
      </c>
      <c r="N246" s="153" t="s">
        <v>40</v>
      </c>
      <c r="O246" s="54"/>
      <c r="P246" s="154">
        <f>O246*H246</f>
        <v>0</v>
      </c>
      <c r="Q246" s="154">
        <v>0</v>
      </c>
      <c r="R246" s="154">
        <f>Q246*H246</f>
        <v>0</v>
      </c>
      <c r="S246" s="154">
        <v>0</v>
      </c>
      <c r="T246" s="155">
        <f>S246*H246</f>
        <v>0</v>
      </c>
      <c r="AR246" s="156" t="s">
        <v>119</v>
      </c>
      <c r="AT246" s="156" t="s">
        <v>114</v>
      </c>
      <c r="AU246" s="156" t="s">
        <v>120</v>
      </c>
      <c r="AY246" s="16" t="s">
        <v>112</v>
      </c>
      <c r="BE246" s="157">
        <f>IF(N246="základná",J246,0)</f>
        <v>0</v>
      </c>
      <c r="BF246" s="157">
        <f>IF(N246="znížená",J246,0)</f>
        <v>0</v>
      </c>
      <c r="BG246" s="157">
        <f>IF(N246="zákl. prenesená",J246,0)</f>
        <v>0</v>
      </c>
      <c r="BH246" s="157">
        <f>IF(N246="zníž. prenesená",J246,0)</f>
        <v>0</v>
      </c>
      <c r="BI246" s="157">
        <f>IF(N246="nulová",J246,0)</f>
        <v>0</v>
      </c>
      <c r="BJ246" s="16" t="s">
        <v>120</v>
      </c>
      <c r="BK246" s="158">
        <f>ROUND(I246*H246,3)</f>
        <v>0</v>
      </c>
      <c r="BL246" s="16" t="s">
        <v>119</v>
      </c>
      <c r="BM246" s="156" t="s">
        <v>367</v>
      </c>
    </row>
    <row r="247" spans="2:65" s="12" customFormat="1" ht="11.25">
      <c r="B247" s="159"/>
      <c r="D247" s="160" t="s">
        <v>130</v>
      </c>
      <c r="E247" s="161" t="s">
        <v>1</v>
      </c>
      <c r="F247" s="162" t="s">
        <v>368</v>
      </c>
      <c r="H247" s="163">
        <v>592.69000000000005</v>
      </c>
      <c r="I247" s="164"/>
      <c r="L247" s="159"/>
      <c r="M247" s="165"/>
      <c r="N247" s="166"/>
      <c r="O247" s="166"/>
      <c r="P247" s="166"/>
      <c r="Q247" s="166"/>
      <c r="R247" s="166"/>
      <c r="S247" s="166"/>
      <c r="T247" s="167"/>
      <c r="AT247" s="161" t="s">
        <v>130</v>
      </c>
      <c r="AU247" s="161" t="s">
        <v>120</v>
      </c>
      <c r="AV247" s="12" t="s">
        <v>120</v>
      </c>
      <c r="AW247" s="12" t="s">
        <v>29</v>
      </c>
      <c r="AX247" s="12" t="s">
        <v>79</v>
      </c>
      <c r="AY247" s="161" t="s">
        <v>112</v>
      </c>
    </row>
    <row r="248" spans="2:65" s="1" customFormat="1" ht="24" customHeight="1">
      <c r="B248" s="145"/>
      <c r="C248" s="146" t="s">
        <v>369</v>
      </c>
      <c r="D248" s="146" t="s">
        <v>114</v>
      </c>
      <c r="E248" s="147" t="s">
        <v>370</v>
      </c>
      <c r="F248" s="148" t="s">
        <v>371</v>
      </c>
      <c r="G248" s="149" t="s">
        <v>150</v>
      </c>
      <c r="H248" s="150">
        <v>42.335000000000001</v>
      </c>
      <c r="I248" s="151"/>
      <c r="J248" s="150">
        <f>ROUND(I248*H248,3)</f>
        <v>0</v>
      </c>
      <c r="K248" s="148" t="s">
        <v>139</v>
      </c>
      <c r="L248" s="31"/>
      <c r="M248" s="152" t="s">
        <v>1</v>
      </c>
      <c r="N248" s="153" t="s">
        <v>40</v>
      </c>
      <c r="O248" s="54"/>
      <c r="P248" s="154">
        <f>O248*H248</f>
        <v>0</v>
      </c>
      <c r="Q248" s="154">
        <v>0</v>
      </c>
      <c r="R248" s="154">
        <f>Q248*H248</f>
        <v>0</v>
      </c>
      <c r="S248" s="154">
        <v>0</v>
      </c>
      <c r="T248" s="155">
        <f>S248*H248</f>
        <v>0</v>
      </c>
      <c r="AR248" s="156" t="s">
        <v>119</v>
      </c>
      <c r="AT248" s="156" t="s">
        <v>114</v>
      </c>
      <c r="AU248" s="156" t="s">
        <v>120</v>
      </c>
      <c r="AY248" s="16" t="s">
        <v>112</v>
      </c>
      <c r="BE248" s="157">
        <f>IF(N248="základná",J248,0)</f>
        <v>0</v>
      </c>
      <c r="BF248" s="157">
        <f>IF(N248="znížená",J248,0)</f>
        <v>0</v>
      </c>
      <c r="BG248" s="157">
        <f>IF(N248="zákl. prenesená",J248,0)</f>
        <v>0</v>
      </c>
      <c r="BH248" s="157">
        <f>IF(N248="zníž. prenesená",J248,0)</f>
        <v>0</v>
      </c>
      <c r="BI248" s="157">
        <f>IF(N248="nulová",J248,0)</f>
        <v>0</v>
      </c>
      <c r="BJ248" s="16" t="s">
        <v>120</v>
      </c>
      <c r="BK248" s="158">
        <f>ROUND(I248*H248,3)</f>
        <v>0</v>
      </c>
      <c r="BL248" s="16" t="s">
        <v>119</v>
      </c>
      <c r="BM248" s="156" t="s">
        <v>372</v>
      </c>
    </row>
    <row r="249" spans="2:65" s="1" customFormat="1" ht="24" customHeight="1">
      <c r="B249" s="145"/>
      <c r="C249" s="146" t="s">
        <v>373</v>
      </c>
      <c r="D249" s="146" t="s">
        <v>114</v>
      </c>
      <c r="E249" s="147" t="s">
        <v>374</v>
      </c>
      <c r="F249" s="148" t="s">
        <v>375</v>
      </c>
      <c r="G249" s="149" t="s">
        <v>150</v>
      </c>
      <c r="H249" s="150">
        <v>42.335000000000001</v>
      </c>
      <c r="I249" s="151"/>
      <c r="J249" s="150">
        <f>ROUND(I249*H249,3)</f>
        <v>0</v>
      </c>
      <c r="K249" s="148" t="s">
        <v>139</v>
      </c>
      <c r="L249" s="31"/>
      <c r="M249" s="152" t="s">
        <v>1</v>
      </c>
      <c r="N249" s="153" t="s">
        <v>40</v>
      </c>
      <c r="O249" s="54"/>
      <c r="P249" s="154">
        <f>O249*H249</f>
        <v>0</v>
      </c>
      <c r="Q249" s="154">
        <v>0</v>
      </c>
      <c r="R249" s="154">
        <f>Q249*H249</f>
        <v>0</v>
      </c>
      <c r="S249" s="154">
        <v>0</v>
      </c>
      <c r="T249" s="155">
        <f>S249*H249</f>
        <v>0</v>
      </c>
      <c r="AR249" s="156" t="s">
        <v>119</v>
      </c>
      <c r="AT249" s="156" t="s">
        <v>114</v>
      </c>
      <c r="AU249" s="156" t="s">
        <v>120</v>
      </c>
      <c r="AY249" s="16" t="s">
        <v>112</v>
      </c>
      <c r="BE249" s="157">
        <f>IF(N249="základná",J249,0)</f>
        <v>0</v>
      </c>
      <c r="BF249" s="157">
        <f>IF(N249="znížená",J249,0)</f>
        <v>0</v>
      </c>
      <c r="BG249" s="157">
        <f>IF(N249="zákl. prenesená",J249,0)</f>
        <v>0</v>
      </c>
      <c r="BH249" s="157">
        <f>IF(N249="zníž. prenesená",J249,0)</f>
        <v>0</v>
      </c>
      <c r="BI249" s="157">
        <f>IF(N249="nulová",J249,0)</f>
        <v>0</v>
      </c>
      <c r="BJ249" s="16" t="s">
        <v>120</v>
      </c>
      <c r="BK249" s="158">
        <f>ROUND(I249*H249,3)</f>
        <v>0</v>
      </c>
      <c r="BL249" s="16" t="s">
        <v>119</v>
      </c>
      <c r="BM249" s="156" t="s">
        <v>376</v>
      </c>
    </row>
    <row r="250" spans="2:65" s="1" customFormat="1" ht="24" customHeight="1">
      <c r="B250" s="145"/>
      <c r="C250" s="146" t="s">
        <v>377</v>
      </c>
      <c r="D250" s="146" t="s">
        <v>114</v>
      </c>
      <c r="E250" s="147" t="s">
        <v>378</v>
      </c>
      <c r="F250" s="148" t="s">
        <v>379</v>
      </c>
      <c r="G250" s="149" t="s">
        <v>128</v>
      </c>
      <c r="H250" s="150">
        <v>0.97199999999999998</v>
      </c>
      <c r="I250" s="151"/>
      <c r="J250" s="150">
        <f>ROUND(I250*H250,3)</f>
        <v>0</v>
      </c>
      <c r="K250" s="148" t="s">
        <v>118</v>
      </c>
      <c r="L250" s="31"/>
      <c r="M250" s="152" t="s">
        <v>1</v>
      </c>
      <c r="N250" s="153" t="s">
        <v>40</v>
      </c>
      <c r="O250" s="54"/>
      <c r="P250" s="154">
        <f>O250*H250</f>
        <v>0</v>
      </c>
      <c r="Q250" s="154">
        <v>1.5499999999999999E-3</v>
      </c>
      <c r="R250" s="154">
        <f>Q250*H250</f>
        <v>1.5065999999999999E-3</v>
      </c>
      <c r="S250" s="154">
        <v>0</v>
      </c>
      <c r="T250" s="155">
        <f>S250*H250</f>
        <v>0</v>
      </c>
      <c r="AR250" s="156" t="s">
        <v>119</v>
      </c>
      <c r="AT250" s="156" t="s">
        <v>114</v>
      </c>
      <c r="AU250" s="156" t="s">
        <v>120</v>
      </c>
      <c r="AY250" s="16" t="s">
        <v>112</v>
      </c>
      <c r="BE250" s="157">
        <f>IF(N250="základná",J250,0)</f>
        <v>0</v>
      </c>
      <c r="BF250" s="157">
        <f>IF(N250="znížená",J250,0)</f>
        <v>0</v>
      </c>
      <c r="BG250" s="157">
        <f>IF(N250="zákl. prenesená",J250,0)</f>
        <v>0</v>
      </c>
      <c r="BH250" s="157">
        <f>IF(N250="zníž. prenesená",J250,0)</f>
        <v>0</v>
      </c>
      <c r="BI250" s="157">
        <f>IF(N250="nulová",J250,0)</f>
        <v>0</v>
      </c>
      <c r="BJ250" s="16" t="s">
        <v>120</v>
      </c>
      <c r="BK250" s="158">
        <f>ROUND(I250*H250,3)</f>
        <v>0</v>
      </c>
      <c r="BL250" s="16" t="s">
        <v>119</v>
      </c>
      <c r="BM250" s="156" t="s">
        <v>380</v>
      </c>
    </row>
    <row r="251" spans="2:65" s="12" customFormat="1" ht="11.25">
      <c r="B251" s="159"/>
      <c r="D251" s="160" t="s">
        <v>130</v>
      </c>
      <c r="E251" s="161" t="s">
        <v>1</v>
      </c>
      <c r="F251" s="162" t="s">
        <v>381</v>
      </c>
      <c r="H251" s="163">
        <v>0.72899999999999998</v>
      </c>
      <c r="I251" s="164"/>
      <c r="L251" s="159"/>
      <c r="M251" s="165"/>
      <c r="N251" s="166"/>
      <c r="O251" s="166"/>
      <c r="P251" s="166"/>
      <c r="Q251" s="166"/>
      <c r="R251" s="166"/>
      <c r="S251" s="166"/>
      <c r="T251" s="167"/>
      <c r="AT251" s="161" t="s">
        <v>130</v>
      </c>
      <c r="AU251" s="161" t="s">
        <v>120</v>
      </c>
      <c r="AV251" s="12" t="s">
        <v>120</v>
      </c>
      <c r="AW251" s="12" t="s">
        <v>29</v>
      </c>
      <c r="AX251" s="12" t="s">
        <v>74</v>
      </c>
      <c r="AY251" s="161" t="s">
        <v>112</v>
      </c>
    </row>
    <row r="252" spans="2:65" s="12" customFormat="1" ht="11.25">
      <c r="B252" s="159"/>
      <c r="D252" s="160" t="s">
        <v>130</v>
      </c>
      <c r="E252" s="161" t="s">
        <v>1</v>
      </c>
      <c r="F252" s="162" t="s">
        <v>382</v>
      </c>
      <c r="H252" s="163">
        <v>0.24299999999999999</v>
      </c>
      <c r="I252" s="164"/>
      <c r="L252" s="159"/>
      <c r="M252" s="165"/>
      <c r="N252" s="166"/>
      <c r="O252" s="166"/>
      <c r="P252" s="166"/>
      <c r="Q252" s="166"/>
      <c r="R252" s="166"/>
      <c r="S252" s="166"/>
      <c r="T252" s="167"/>
      <c r="AT252" s="161" t="s">
        <v>130</v>
      </c>
      <c r="AU252" s="161" t="s">
        <v>120</v>
      </c>
      <c r="AV252" s="12" t="s">
        <v>120</v>
      </c>
      <c r="AW252" s="12" t="s">
        <v>29</v>
      </c>
      <c r="AX252" s="12" t="s">
        <v>74</v>
      </c>
      <c r="AY252" s="161" t="s">
        <v>112</v>
      </c>
    </row>
    <row r="253" spans="2:65" s="13" customFormat="1" ht="11.25">
      <c r="B253" s="177"/>
      <c r="D253" s="160" t="s">
        <v>130</v>
      </c>
      <c r="E253" s="178" t="s">
        <v>1</v>
      </c>
      <c r="F253" s="179" t="s">
        <v>192</v>
      </c>
      <c r="H253" s="180">
        <v>0.97199999999999998</v>
      </c>
      <c r="I253" s="181"/>
      <c r="L253" s="177"/>
      <c r="M253" s="182"/>
      <c r="N253" s="183"/>
      <c r="O253" s="183"/>
      <c r="P253" s="183"/>
      <c r="Q253" s="183"/>
      <c r="R253" s="183"/>
      <c r="S253" s="183"/>
      <c r="T253" s="184"/>
      <c r="AT253" s="178" t="s">
        <v>130</v>
      </c>
      <c r="AU253" s="178" t="s">
        <v>120</v>
      </c>
      <c r="AV253" s="13" t="s">
        <v>119</v>
      </c>
      <c r="AW253" s="13" t="s">
        <v>29</v>
      </c>
      <c r="AX253" s="13" t="s">
        <v>79</v>
      </c>
      <c r="AY253" s="178" t="s">
        <v>112</v>
      </c>
    </row>
    <row r="254" spans="2:65" s="11" customFormat="1" ht="22.9" customHeight="1">
      <c r="B254" s="132"/>
      <c r="D254" s="133" t="s">
        <v>73</v>
      </c>
      <c r="E254" s="143" t="s">
        <v>383</v>
      </c>
      <c r="F254" s="143" t="s">
        <v>384</v>
      </c>
      <c r="I254" s="135"/>
      <c r="J254" s="144">
        <f>BK254</f>
        <v>0</v>
      </c>
      <c r="L254" s="132"/>
      <c r="M254" s="137"/>
      <c r="N254" s="138"/>
      <c r="O254" s="138"/>
      <c r="P254" s="139">
        <f>P255</f>
        <v>0</v>
      </c>
      <c r="Q254" s="138"/>
      <c r="R254" s="139">
        <f>R255</f>
        <v>0</v>
      </c>
      <c r="S254" s="138"/>
      <c r="T254" s="140">
        <f>T255</f>
        <v>0</v>
      </c>
      <c r="AR254" s="133" t="s">
        <v>79</v>
      </c>
      <c r="AT254" s="141" t="s">
        <v>73</v>
      </c>
      <c r="AU254" s="141" t="s">
        <v>79</v>
      </c>
      <c r="AY254" s="133" t="s">
        <v>112</v>
      </c>
      <c r="BK254" s="142">
        <f>BK255</f>
        <v>0</v>
      </c>
    </row>
    <row r="255" spans="2:65" s="1" customFormat="1" ht="24" customHeight="1">
      <c r="B255" s="145"/>
      <c r="C255" s="146" t="s">
        <v>385</v>
      </c>
      <c r="D255" s="146" t="s">
        <v>114</v>
      </c>
      <c r="E255" s="147" t="s">
        <v>386</v>
      </c>
      <c r="F255" s="148" t="s">
        <v>387</v>
      </c>
      <c r="G255" s="149" t="s">
        <v>150</v>
      </c>
      <c r="H255" s="150">
        <v>108.255</v>
      </c>
      <c r="I255" s="151"/>
      <c r="J255" s="150">
        <f>ROUND(I255*H255,3)</f>
        <v>0</v>
      </c>
      <c r="K255" s="148" t="s">
        <v>118</v>
      </c>
      <c r="L255" s="31"/>
      <c r="M255" s="152" t="s">
        <v>1</v>
      </c>
      <c r="N255" s="153" t="s">
        <v>40</v>
      </c>
      <c r="O255" s="54"/>
      <c r="P255" s="154">
        <f>O255*H255</f>
        <v>0</v>
      </c>
      <c r="Q255" s="154">
        <v>0</v>
      </c>
      <c r="R255" s="154">
        <f>Q255*H255</f>
        <v>0</v>
      </c>
      <c r="S255" s="154">
        <v>0</v>
      </c>
      <c r="T255" s="155">
        <f>S255*H255</f>
        <v>0</v>
      </c>
      <c r="AR255" s="156" t="s">
        <v>119</v>
      </c>
      <c r="AT255" s="156" t="s">
        <v>114</v>
      </c>
      <c r="AU255" s="156" t="s">
        <v>120</v>
      </c>
      <c r="AY255" s="16" t="s">
        <v>112</v>
      </c>
      <c r="BE255" s="157">
        <f>IF(N255="základná",J255,0)</f>
        <v>0</v>
      </c>
      <c r="BF255" s="157">
        <f>IF(N255="znížená",J255,0)</f>
        <v>0</v>
      </c>
      <c r="BG255" s="157">
        <f>IF(N255="zákl. prenesená",J255,0)</f>
        <v>0</v>
      </c>
      <c r="BH255" s="157">
        <f>IF(N255="zníž. prenesená",J255,0)</f>
        <v>0</v>
      </c>
      <c r="BI255" s="157">
        <f>IF(N255="nulová",J255,0)</f>
        <v>0</v>
      </c>
      <c r="BJ255" s="16" t="s">
        <v>120</v>
      </c>
      <c r="BK255" s="158">
        <f>ROUND(I255*H255,3)</f>
        <v>0</v>
      </c>
      <c r="BL255" s="16" t="s">
        <v>119</v>
      </c>
      <c r="BM255" s="156" t="s">
        <v>388</v>
      </c>
    </row>
    <row r="256" spans="2:65" s="11" customFormat="1" ht="25.9" customHeight="1">
      <c r="B256" s="132"/>
      <c r="D256" s="133" t="s">
        <v>73</v>
      </c>
      <c r="E256" s="134" t="s">
        <v>389</v>
      </c>
      <c r="F256" s="134" t="s">
        <v>390</v>
      </c>
      <c r="I256" s="135"/>
      <c r="J256" s="136">
        <f>BK256</f>
        <v>0</v>
      </c>
      <c r="L256" s="132"/>
      <c r="M256" s="137"/>
      <c r="N256" s="138"/>
      <c r="O256" s="138"/>
      <c r="P256" s="139">
        <f>P257+P262+P271</f>
        <v>0</v>
      </c>
      <c r="Q256" s="138"/>
      <c r="R256" s="139">
        <f>R257+R262+R271</f>
        <v>20.154384999999998</v>
      </c>
      <c r="S256" s="138"/>
      <c r="T256" s="140">
        <f>T257+T262+T271</f>
        <v>0</v>
      </c>
      <c r="AR256" s="133" t="s">
        <v>120</v>
      </c>
      <c r="AT256" s="141" t="s">
        <v>73</v>
      </c>
      <c r="AU256" s="141" t="s">
        <v>74</v>
      </c>
      <c r="AY256" s="133" t="s">
        <v>112</v>
      </c>
      <c r="BK256" s="142">
        <f>BK257+BK262+BK271</f>
        <v>0</v>
      </c>
    </row>
    <row r="257" spans="2:65" s="11" customFormat="1" ht="22.9" customHeight="1">
      <c r="B257" s="132"/>
      <c r="D257" s="133" t="s">
        <v>73</v>
      </c>
      <c r="E257" s="143" t="s">
        <v>391</v>
      </c>
      <c r="F257" s="143" t="s">
        <v>392</v>
      </c>
      <c r="I257" s="135"/>
      <c r="J257" s="144">
        <f>BK257</f>
        <v>0</v>
      </c>
      <c r="L257" s="132"/>
      <c r="M257" s="137"/>
      <c r="N257" s="138"/>
      <c r="O257" s="138"/>
      <c r="P257" s="139">
        <f>SUM(P258:P261)</f>
        <v>0</v>
      </c>
      <c r="Q257" s="138"/>
      <c r="R257" s="139">
        <f>SUM(R258:R261)</f>
        <v>0.12472500000000003</v>
      </c>
      <c r="S257" s="138"/>
      <c r="T257" s="140">
        <f>SUM(T258:T261)</f>
        <v>0</v>
      </c>
      <c r="AR257" s="133" t="s">
        <v>120</v>
      </c>
      <c r="AT257" s="141" t="s">
        <v>73</v>
      </c>
      <c r="AU257" s="141" t="s">
        <v>79</v>
      </c>
      <c r="AY257" s="133" t="s">
        <v>112</v>
      </c>
      <c r="BK257" s="142">
        <f>SUM(BK258:BK261)</f>
        <v>0</v>
      </c>
    </row>
    <row r="258" spans="2:65" s="1" customFormat="1" ht="16.5" customHeight="1">
      <c r="B258" s="145"/>
      <c r="C258" s="146" t="s">
        <v>393</v>
      </c>
      <c r="D258" s="146" t="s">
        <v>114</v>
      </c>
      <c r="E258" s="147" t="s">
        <v>394</v>
      </c>
      <c r="F258" s="148" t="s">
        <v>395</v>
      </c>
      <c r="G258" s="149" t="s">
        <v>166</v>
      </c>
      <c r="H258" s="150">
        <v>41.575000000000003</v>
      </c>
      <c r="I258" s="151"/>
      <c r="J258" s="150">
        <f>ROUND(I258*H258,3)</f>
        <v>0</v>
      </c>
      <c r="K258" s="148" t="s">
        <v>139</v>
      </c>
      <c r="L258" s="31"/>
      <c r="M258" s="152" t="s">
        <v>1</v>
      </c>
      <c r="N258" s="153" t="s">
        <v>40</v>
      </c>
      <c r="O258" s="54"/>
      <c r="P258" s="154">
        <f>O258*H258</f>
        <v>0</v>
      </c>
      <c r="Q258" s="154">
        <v>2.2000000000000001E-3</v>
      </c>
      <c r="R258" s="154">
        <f>Q258*H258</f>
        <v>9.1465000000000019E-2</v>
      </c>
      <c r="S258" s="154">
        <v>0</v>
      </c>
      <c r="T258" s="155">
        <f>S258*H258</f>
        <v>0</v>
      </c>
      <c r="AR258" s="156" t="s">
        <v>178</v>
      </c>
      <c r="AT258" s="156" t="s">
        <v>114</v>
      </c>
      <c r="AU258" s="156" t="s">
        <v>120</v>
      </c>
      <c r="AY258" s="16" t="s">
        <v>112</v>
      </c>
      <c r="BE258" s="157">
        <f>IF(N258="základná",J258,0)</f>
        <v>0</v>
      </c>
      <c r="BF258" s="157">
        <f>IF(N258="znížená",J258,0)</f>
        <v>0</v>
      </c>
      <c r="BG258" s="157">
        <f>IF(N258="zákl. prenesená",J258,0)</f>
        <v>0</v>
      </c>
      <c r="BH258" s="157">
        <f>IF(N258="zníž. prenesená",J258,0)</f>
        <v>0</v>
      </c>
      <c r="BI258" s="157">
        <f>IF(N258="nulová",J258,0)</f>
        <v>0</v>
      </c>
      <c r="BJ258" s="16" t="s">
        <v>120</v>
      </c>
      <c r="BK258" s="158">
        <f>ROUND(I258*H258,3)</f>
        <v>0</v>
      </c>
      <c r="BL258" s="16" t="s">
        <v>178</v>
      </c>
      <c r="BM258" s="156" t="s">
        <v>396</v>
      </c>
    </row>
    <row r="259" spans="2:65" s="12" customFormat="1" ht="11.25">
      <c r="B259" s="159"/>
      <c r="D259" s="160" t="s">
        <v>130</v>
      </c>
      <c r="E259" s="161" t="s">
        <v>1</v>
      </c>
      <c r="F259" s="162" t="s">
        <v>397</v>
      </c>
      <c r="H259" s="163">
        <v>41.575000000000003</v>
      </c>
      <c r="I259" s="164"/>
      <c r="L259" s="159"/>
      <c r="M259" s="165"/>
      <c r="N259" s="166"/>
      <c r="O259" s="166"/>
      <c r="P259" s="166"/>
      <c r="Q259" s="166"/>
      <c r="R259" s="166"/>
      <c r="S259" s="166"/>
      <c r="T259" s="167"/>
      <c r="AT259" s="161" t="s">
        <v>130</v>
      </c>
      <c r="AU259" s="161" t="s">
        <v>120</v>
      </c>
      <c r="AV259" s="12" t="s">
        <v>120</v>
      </c>
      <c r="AW259" s="12" t="s">
        <v>29</v>
      </c>
      <c r="AX259" s="12" t="s">
        <v>79</v>
      </c>
      <c r="AY259" s="161" t="s">
        <v>112</v>
      </c>
    </row>
    <row r="260" spans="2:65" s="1" customFormat="1" ht="16.5" customHeight="1">
      <c r="B260" s="145"/>
      <c r="C260" s="146" t="s">
        <v>398</v>
      </c>
      <c r="D260" s="146" t="s">
        <v>114</v>
      </c>
      <c r="E260" s="147" t="s">
        <v>399</v>
      </c>
      <c r="F260" s="148" t="s">
        <v>400</v>
      </c>
      <c r="G260" s="149" t="s">
        <v>266</v>
      </c>
      <c r="H260" s="150">
        <v>166.3</v>
      </c>
      <c r="I260" s="151"/>
      <c r="J260" s="150">
        <f>ROUND(I260*H260,3)</f>
        <v>0</v>
      </c>
      <c r="K260" s="148" t="s">
        <v>401</v>
      </c>
      <c r="L260" s="31"/>
      <c r="M260" s="152" t="s">
        <v>1</v>
      </c>
      <c r="N260" s="153" t="s">
        <v>40</v>
      </c>
      <c r="O260" s="54"/>
      <c r="P260" s="154">
        <f>O260*H260</f>
        <v>0</v>
      </c>
      <c r="Q260" s="154">
        <v>2.0000000000000001E-4</v>
      </c>
      <c r="R260" s="154">
        <f>Q260*H260</f>
        <v>3.3260000000000005E-2</v>
      </c>
      <c r="S260" s="154">
        <v>0</v>
      </c>
      <c r="T260" s="155">
        <f>S260*H260</f>
        <v>0</v>
      </c>
      <c r="AR260" s="156" t="s">
        <v>178</v>
      </c>
      <c r="AT260" s="156" t="s">
        <v>114</v>
      </c>
      <c r="AU260" s="156" t="s">
        <v>120</v>
      </c>
      <c r="AY260" s="16" t="s">
        <v>112</v>
      </c>
      <c r="BE260" s="157">
        <f>IF(N260="základná",J260,0)</f>
        <v>0</v>
      </c>
      <c r="BF260" s="157">
        <f>IF(N260="znížená",J260,0)</f>
        <v>0</v>
      </c>
      <c r="BG260" s="157">
        <f>IF(N260="zákl. prenesená",J260,0)</f>
        <v>0</v>
      </c>
      <c r="BH260" s="157">
        <f>IF(N260="zníž. prenesená",J260,0)</f>
        <v>0</v>
      </c>
      <c r="BI260" s="157">
        <f>IF(N260="nulová",J260,0)</f>
        <v>0</v>
      </c>
      <c r="BJ260" s="16" t="s">
        <v>120</v>
      </c>
      <c r="BK260" s="158">
        <f>ROUND(I260*H260,3)</f>
        <v>0</v>
      </c>
      <c r="BL260" s="16" t="s">
        <v>178</v>
      </c>
      <c r="BM260" s="156" t="s">
        <v>402</v>
      </c>
    </row>
    <row r="261" spans="2:65" s="1" customFormat="1" ht="24" customHeight="1">
      <c r="B261" s="145"/>
      <c r="C261" s="146" t="s">
        <v>403</v>
      </c>
      <c r="D261" s="146" t="s">
        <v>114</v>
      </c>
      <c r="E261" s="147" t="s">
        <v>404</v>
      </c>
      <c r="F261" s="148" t="s">
        <v>405</v>
      </c>
      <c r="G261" s="149" t="s">
        <v>150</v>
      </c>
      <c r="H261" s="150">
        <v>0.125</v>
      </c>
      <c r="I261" s="151"/>
      <c r="J261" s="150">
        <f>ROUND(I261*H261,3)</f>
        <v>0</v>
      </c>
      <c r="K261" s="148" t="s">
        <v>118</v>
      </c>
      <c r="L261" s="31"/>
      <c r="M261" s="152" t="s">
        <v>1</v>
      </c>
      <c r="N261" s="153" t="s">
        <v>40</v>
      </c>
      <c r="O261" s="54"/>
      <c r="P261" s="154">
        <f>O261*H261</f>
        <v>0</v>
      </c>
      <c r="Q261" s="154">
        <v>0</v>
      </c>
      <c r="R261" s="154">
        <f>Q261*H261</f>
        <v>0</v>
      </c>
      <c r="S261" s="154">
        <v>0</v>
      </c>
      <c r="T261" s="155">
        <f>S261*H261</f>
        <v>0</v>
      </c>
      <c r="AR261" s="156" t="s">
        <v>178</v>
      </c>
      <c r="AT261" s="156" t="s">
        <v>114</v>
      </c>
      <c r="AU261" s="156" t="s">
        <v>120</v>
      </c>
      <c r="AY261" s="16" t="s">
        <v>112</v>
      </c>
      <c r="BE261" s="157">
        <f>IF(N261="základná",J261,0)</f>
        <v>0</v>
      </c>
      <c r="BF261" s="157">
        <f>IF(N261="znížená",J261,0)</f>
        <v>0</v>
      </c>
      <c r="BG261" s="157">
        <f>IF(N261="zákl. prenesená",J261,0)</f>
        <v>0</v>
      </c>
      <c r="BH261" s="157">
        <f>IF(N261="zníž. prenesená",J261,0)</f>
        <v>0</v>
      </c>
      <c r="BI261" s="157">
        <f>IF(N261="nulová",J261,0)</f>
        <v>0</v>
      </c>
      <c r="BJ261" s="16" t="s">
        <v>120</v>
      </c>
      <c r="BK261" s="158">
        <f>ROUND(I261*H261,3)</f>
        <v>0</v>
      </c>
      <c r="BL261" s="16" t="s">
        <v>178</v>
      </c>
      <c r="BM261" s="156" t="s">
        <v>406</v>
      </c>
    </row>
    <row r="262" spans="2:65" s="11" customFormat="1" ht="22.9" customHeight="1">
      <c r="B262" s="132"/>
      <c r="D262" s="133" t="s">
        <v>73</v>
      </c>
      <c r="E262" s="143" t="s">
        <v>407</v>
      </c>
      <c r="F262" s="143" t="s">
        <v>408</v>
      </c>
      <c r="I262" s="135"/>
      <c r="J262" s="144">
        <f>BK262</f>
        <v>0</v>
      </c>
      <c r="L262" s="132"/>
      <c r="M262" s="137"/>
      <c r="N262" s="138"/>
      <c r="O262" s="138"/>
      <c r="P262" s="139">
        <f>SUM(P263:P270)</f>
        <v>0</v>
      </c>
      <c r="Q262" s="138"/>
      <c r="R262" s="139">
        <f>SUM(R263:R270)</f>
        <v>2.1760000000000002E-2</v>
      </c>
      <c r="S262" s="138"/>
      <c r="T262" s="140">
        <f>SUM(T263:T270)</f>
        <v>0</v>
      </c>
      <c r="AR262" s="133" t="s">
        <v>120</v>
      </c>
      <c r="AT262" s="141" t="s">
        <v>73</v>
      </c>
      <c r="AU262" s="141" t="s">
        <v>79</v>
      </c>
      <c r="AY262" s="133" t="s">
        <v>112</v>
      </c>
      <c r="BK262" s="142">
        <f>SUM(BK263:BK270)</f>
        <v>0</v>
      </c>
    </row>
    <row r="263" spans="2:65" s="1" customFormat="1" ht="16.5" customHeight="1">
      <c r="B263" s="145"/>
      <c r="C263" s="146" t="s">
        <v>409</v>
      </c>
      <c r="D263" s="146" t="s">
        <v>114</v>
      </c>
      <c r="E263" s="147" t="s">
        <v>410</v>
      </c>
      <c r="F263" s="148" t="s">
        <v>411</v>
      </c>
      <c r="G263" s="149" t="s">
        <v>117</v>
      </c>
      <c r="H263" s="150">
        <v>2</v>
      </c>
      <c r="I263" s="151"/>
      <c r="J263" s="150">
        <f t="shared" ref="J263:J270" si="0">ROUND(I263*H263,3)</f>
        <v>0</v>
      </c>
      <c r="K263" s="148" t="s">
        <v>118</v>
      </c>
      <c r="L263" s="31"/>
      <c r="M263" s="152" t="s">
        <v>1</v>
      </c>
      <c r="N263" s="153" t="s">
        <v>40</v>
      </c>
      <c r="O263" s="54"/>
      <c r="P263" s="154">
        <f t="shared" ref="P263:P270" si="1">O263*H263</f>
        <v>0</v>
      </c>
      <c r="Q263" s="154">
        <v>1.7000000000000001E-4</v>
      </c>
      <c r="R263" s="154">
        <f t="shared" ref="R263:R270" si="2">Q263*H263</f>
        <v>3.4000000000000002E-4</v>
      </c>
      <c r="S263" s="154">
        <v>0</v>
      </c>
      <c r="T263" s="155">
        <f t="shared" ref="T263:T270" si="3">S263*H263</f>
        <v>0</v>
      </c>
      <c r="AR263" s="156" t="s">
        <v>178</v>
      </c>
      <c r="AT263" s="156" t="s">
        <v>114</v>
      </c>
      <c r="AU263" s="156" t="s">
        <v>120</v>
      </c>
      <c r="AY263" s="16" t="s">
        <v>112</v>
      </c>
      <c r="BE263" s="157">
        <f t="shared" ref="BE263:BE270" si="4">IF(N263="základná",J263,0)</f>
        <v>0</v>
      </c>
      <c r="BF263" s="157">
        <f t="shared" ref="BF263:BF270" si="5">IF(N263="znížená",J263,0)</f>
        <v>0</v>
      </c>
      <c r="BG263" s="157">
        <f t="shared" ref="BG263:BG270" si="6">IF(N263="zákl. prenesená",J263,0)</f>
        <v>0</v>
      </c>
      <c r="BH263" s="157">
        <f t="shared" ref="BH263:BH270" si="7">IF(N263="zníž. prenesená",J263,0)</f>
        <v>0</v>
      </c>
      <c r="BI263" s="157">
        <f t="shared" ref="BI263:BI270" si="8">IF(N263="nulová",J263,0)</f>
        <v>0</v>
      </c>
      <c r="BJ263" s="16" t="s">
        <v>120</v>
      </c>
      <c r="BK263" s="158">
        <f t="shared" ref="BK263:BK270" si="9">ROUND(I263*H263,3)</f>
        <v>0</v>
      </c>
      <c r="BL263" s="16" t="s">
        <v>178</v>
      </c>
      <c r="BM263" s="156" t="s">
        <v>412</v>
      </c>
    </row>
    <row r="264" spans="2:65" s="1" customFormat="1" ht="24" customHeight="1">
      <c r="B264" s="145"/>
      <c r="C264" s="146" t="s">
        <v>413</v>
      </c>
      <c r="D264" s="146" t="s">
        <v>114</v>
      </c>
      <c r="E264" s="147" t="s">
        <v>414</v>
      </c>
      <c r="F264" s="148" t="s">
        <v>415</v>
      </c>
      <c r="G264" s="149" t="s">
        <v>117</v>
      </c>
      <c r="H264" s="150">
        <v>1</v>
      </c>
      <c r="I264" s="151"/>
      <c r="J264" s="150">
        <f t="shared" si="0"/>
        <v>0</v>
      </c>
      <c r="K264" s="148" t="s">
        <v>1</v>
      </c>
      <c r="L264" s="31"/>
      <c r="M264" s="152" t="s">
        <v>1</v>
      </c>
      <c r="N264" s="153" t="s">
        <v>40</v>
      </c>
      <c r="O264" s="54"/>
      <c r="P264" s="154">
        <f t="shared" si="1"/>
        <v>0</v>
      </c>
      <c r="Q264" s="154">
        <v>1.7000000000000001E-4</v>
      </c>
      <c r="R264" s="154">
        <f t="shared" si="2"/>
        <v>1.7000000000000001E-4</v>
      </c>
      <c r="S264" s="154">
        <v>0</v>
      </c>
      <c r="T264" s="155">
        <f t="shared" si="3"/>
        <v>0</v>
      </c>
      <c r="AR264" s="156" t="s">
        <v>178</v>
      </c>
      <c r="AT264" s="156" t="s">
        <v>114</v>
      </c>
      <c r="AU264" s="156" t="s">
        <v>120</v>
      </c>
      <c r="AY264" s="16" t="s">
        <v>112</v>
      </c>
      <c r="BE264" s="157">
        <f t="shared" si="4"/>
        <v>0</v>
      </c>
      <c r="BF264" s="157">
        <f t="shared" si="5"/>
        <v>0</v>
      </c>
      <c r="BG264" s="157">
        <f t="shared" si="6"/>
        <v>0</v>
      </c>
      <c r="BH264" s="157">
        <f t="shared" si="7"/>
        <v>0</v>
      </c>
      <c r="BI264" s="157">
        <f t="shared" si="8"/>
        <v>0</v>
      </c>
      <c r="BJ264" s="16" t="s">
        <v>120</v>
      </c>
      <c r="BK264" s="158">
        <f t="shared" si="9"/>
        <v>0</v>
      </c>
      <c r="BL264" s="16" t="s">
        <v>178</v>
      </c>
      <c r="BM264" s="156" t="s">
        <v>416</v>
      </c>
    </row>
    <row r="265" spans="2:65" s="1" customFormat="1" ht="24" customHeight="1">
      <c r="B265" s="145"/>
      <c r="C265" s="146" t="s">
        <v>417</v>
      </c>
      <c r="D265" s="146" t="s">
        <v>114</v>
      </c>
      <c r="E265" s="147" t="s">
        <v>418</v>
      </c>
      <c r="F265" s="148" t="s">
        <v>419</v>
      </c>
      <c r="G265" s="149" t="s">
        <v>117</v>
      </c>
      <c r="H265" s="150">
        <v>55</v>
      </c>
      <c r="I265" s="151"/>
      <c r="J265" s="150">
        <f t="shared" si="0"/>
        <v>0</v>
      </c>
      <c r="K265" s="148" t="s">
        <v>1</v>
      </c>
      <c r="L265" s="31"/>
      <c r="M265" s="152" t="s">
        <v>1</v>
      </c>
      <c r="N265" s="153" t="s">
        <v>40</v>
      </c>
      <c r="O265" s="54"/>
      <c r="P265" s="154">
        <f t="shared" si="1"/>
        <v>0</v>
      </c>
      <c r="Q265" s="154">
        <v>1.7000000000000001E-4</v>
      </c>
      <c r="R265" s="154">
        <f t="shared" si="2"/>
        <v>9.3500000000000007E-3</v>
      </c>
      <c r="S265" s="154">
        <v>0</v>
      </c>
      <c r="T265" s="155">
        <f t="shared" si="3"/>
        <v>0</v>
      </c>
      <c r="AR265" s="156" t="s">
        <v>178</v>
      </c>
      <c r="AT265" s="156" t="s">
        <v>114</v>
      </c>
      <c r="AU265" s="156" t="s">
        <v>120</v>
      </c>
      <c r="AY265" s="16" t="s">
        <v>112</v>
      </c>
      <c r="BE265" s="157">
        <f t="shared" si="4"/>
        <v>0</v>
      </c>
      <c r="BF265" s="157">
        <f t="shared" si="5"/>
        <v>0</v>
      </c>
      <c r="BG265" s="157">
        <f t="shared" si="6"/>
        <v>0</v>
      </c>
      <c r="BH265" s="157">
        <f t="shared" si="7"/>
        <v>0</v>
      </c>
      <c r="BI265" s="157">
        <f t="shared" si="8"/>
        <v>0</v>
      </c>
      <c r="BJ265" s="16" t="s">
        <v>120</v>
      </c>
      <c r="BK265" s="158">
        <f t="shared" si="9"/>
        <v>0</v>
      </c>
      <c r="BL265" s="16" t="s">
        <v>178</v>
      </c>
      <c r="BM265" s="156" t="s">
        <v>420</v>
      </c>
    </row>
    <row r="266" spans="2:65" s="1" customFormat="1" ht="24" customHeight="1">
      <c r="B266" s="145"/>
      <c r="C266" s="146" t="s">
        <v>421</v>
      </c>
      <c r="D266" s="146" t="s">
        <v>114</v>
      </c>
      <c r="E266" s="147" t="s">
        <v>422</v>
      </c>
      <c r="F266" s="148" t="s">
        <v>423</v>
      </c>
      <c r="G266" s="149" t="s">
        <v>117</v>
      </c>
      <c r="H266" s="150">
        <v>70</v>
      </c>
      <c r="I266" s="151"/>
      <c r="J266" s="150">
        <f t="shared" si="0"/>
        <v>0</v>
      </c>
      <c r="K266" s="148" t="s">
        <v>1</v>
      </c>
      <c r="L266" s="31"/>
      <c r="M266" s="152" t="s">
        <v>1</v>
      </c>
      <c r="N266" s="153" t="s">
        <v>40</v>
      </c>
      <c r="O266" s="54"/>
      <c r="P266" s="154">
        <f t="shared" si="1"/>
        <v>0</v>
      </c>
      <c r="Q266" s="154">
        <v>1.7000000000000001E-4</v>
      </c>
      <c r="R266" s="154">
        <f t="shared" si="2"/>
        <v>1.1900000000000001E-2</v>
      </c>
      <c r="S266" s="154">
        <v>0</v>
      </c>
      <c r="T266" s="155">
        <f t="shared" si="3"/>
        <v>0</v>
      </c>
      <c r="AR266" s="156" t="s">
        <v>178</v>
      </c>
      <c r="AT266" s="156" t="s">
        <v>114</v>
      </c>
      <c r="AU266" s="156" t="s">
        <v>120</v>
      </c>
      <c r="AY266" s="16" t="s">
        <v>112</v>
      </c>
      <c r="BE266" s="157">
        <f t="shared" si="4"/>
        <v>0</v>
      </c>
      <c r="BF266" s="157">
        <f t="shared" si="5"/>
        <v>0</v>
      </c>
      <c r="BG266" s="157">
        <f t="shared" si="6"/>
        <v>0</v>
      </c>
      <c r="BH266" s="157">
        <f t="shared" si="7"/>
        <v>0</v>
      </c>
      <c r="BI266" s="157">
        <f t="shared" si="8"/>
        <v>0</v>
      </c>
      <c r="BJ266" s="16" t="s">
        <v>120</v>
      </c>
      <c r="BK266" s="158">
        <f t="shared" si="9"/>
        <v>0</v>
      </c>
      <c r="BL266" s="16" t="s">
        <v>178</v>
      </c>
      <c r="BM266" s="156" t="s">
        <v>424</v>
      </c>
    </row>
    <row r="267" spans="2:65" s="1" customFormat="1" ht="36" customHeight="1">
      <c r="B267" s="145"/>
      <c r="C267" s="146" t="s">
        <v>425</v>
      </c>
      <c r="D267" s="146" t="s">
        <v>114</v>
      </c>
      <c r="E267" s="147" t="s">
        <v>426</v>
      </c>
      <c r="F267" s="148" t="s">
        <v>427</v>
      </c>
      <c r="G267" s="149" t="s">
        <v>117</v>
      </c>
      <c r="H267" s="150">
        <v>55</v>
      </c>
      <c r="I267" s="151"/>
      <c r="J267" s="150">
        <f t="shared" si="0"/>
        <v>0</v>
      </c>
      <c r="K267" s="148" t="s">
        <v>1</v>
      </c>
      <c r="L267" s="31"/>
      <c r="M267" s="152" t="s">
        <v>1</v>
      </c>
      <c r="N267" s="153" t="s">
        <v>40</v>
      </c>
      <c r="O267" s="54"/>
      <c r="P267" s="154">
        <f t="shared" si="1"/>
        <v>0</v>
      </c>
      <c r="Q267" s="154">
        <v>0</v>
      </c>
      <c r="R267" s="154">
        <f t="shared" si="2"/>
        <v>0</v>
      </c>
      <c r="S267" s="154">
        <v>0</v>
      </c>
      <c r="T267" s="155">
        <f t="shared" si="3"/>
        <v>0</v>
      </c>
      <c r="AR267" s="156" t="s">
        <v>178</v>
      </c>
      <c r="AT267" s="156" t="s">
        <v>114</v>
      </c>
      <c r="AU267" s="156" t="s">
        <v>120</v>
      </c>
      <c r="AY267" s="16" t="s">
        <v>112</v>
      </c>
      <c r="BE267" s="157">
        <f t="shared" si="4"/>
        <v>0</v>
      </c>
      <c r="BF267" s="157">
        <f t="shared" si="5"/>
        <v>0</v>
      </c>
      <c r="BG267" s="157">
        <f t="shared" si="6"/>
        <v>0</v>
      </c>
      <c r="BH267" s="157">
        <f t="shared" si="7"/>
        <v>0</v>
      </c>
      <c r="BI267" s="157">
        <f t="shared" si="8"/>
        <v>0</v>
      </c>
      <c r="BJ267" s="16" t="s">
        <v>120</v>
      </c>
      <c r="BK267" s="158">
        <f t="shared" si="9"/>
        <v>0</v>
      </c>
      <c r="BL267" s="16" t="s">
        <v>178</v>
      </c>
      <c r="BM267" s="156" t="s">
        <v>428</v>
      </c>
    </row>
    <row r="268" spans="2:65" s="1" customFormat="1" ht="36" customHeight="1">
      <c r="B268" s="145"/>
      <c r="C268" s="146" t="s">
        <v>429</v>
      </c>
      <c r="D268" s="146" t="s">
        <v>114</v>
      </c>
      <c r="E268" s="147" t="s">
        <v>430</v>
      </c>
      <c r="F268" s="148" t="s">
        <v>431</v>
      </c>
      <c r="G268" s="149" t="s">
        <v>117</v>
      </c>
      <c r="H268" s="150">
        <v>1</v>
      </c>
      <c r="I268" s="151"/>
      <c r="J268" s="150">
        <f t="shared" si="0"/>
        <v>0</v>
      </c>
      <c r="K268" s="148" t="s">
        <v>1</v>
      </c>
      <c r="L268" s="31"/>
      <c r="M268" s="152" t="s">
        <v>1</v>
      </c>
      <c r="N268" s="153" t="s">
        <v>40</v>
      </c>
      <c r="O268" s="54"/>
      <c r="P268" s="154">
        <f t="shared" si="1"/>
        <v>0</v>
      </c>
      <c r="Q268" s="154">
        <v>0</v>
      </c>
      <c r="R268" s="154">
        <f t="shared" si="2"/>
        <v>0</v>
      </c>
      <c r="S268" s="154">
        <v>0</v>
      </c>
      <c r="T268" s="155">
        <f t="shared" si="3"/>
        <v>0</v>
      </c>
      <c r="AR268" s="156" t="s">
        <v>178</v>
      </c>
      <c r="AT268" s="156" t="s">
        <v>114</v>
      </c>
      <c r="AU268" s="156" t="s">
        <v>120</v>
      </c>
      <c r="AY268" s="16" t="s">
        <v>112</v>
      </c>
      <c r="BE268" s="157">
        <f t="shared" si="4"/>
        <v>0</v>
      </c>
      <c r="BF268" s="157">
        <f t="shared" si="5"/>
        <v>0</v>
      </c>
      <c r="BG268" s="157">
        <f t="shared" si="6"/>
        <v>0</v>
      </c>
      <c r="BH268" s="157">
        <f t="shared" si="7"/>
        <v>0</v>
      </c>
      <c r="BI268" s="157">
        <f t="shared" si="8"/>
        <v>0</v>
      </c>
      <c r="BJ268" s="16" t="s">
        <v>120</v>
      </c>
      <c r="BK268" s="158">
        <f t="shared" si="9"/>
        <v>0</v>
      </c>
      <c r="BL268" s="16" t="s">
        <v>178</v>
      </c>
      <c r="BM268" s="156" t="s">
        <v>432</v>
      </c>
    </row>
    <row r="269" spans="2:65" s="1" customFormat="1" ht="36" customHeight="1">
      <c r="B269" s="145"/>
      <c r="C269" s="146" t="s">
        <v>433</v>
      </c>
      <c r="D269" s="146" t="s">
        <v>114</v>
      </c>
      <c r="E269" s="147" t="s">
        <v>434</v>
      </c>
      <c r="F269" s="148" t="s">
        <v>435</v>
      </c>
      <c r="G269" s="149" t="s">
        <v>117</v>
      </c>
      <c r="H269" s="150">
        <v>2</v>
      </c>
      <c r="I269" s="151"/>
      <c r="J269" s="150">
        <f t="shared" si="0"/>
        <v>0</v>
      </c>
      <c r="K269" s="148" t="s">
        <v>1</v>
      </c>
      <c r="L269" s="31"/>
      <c r="M269" s="152" t="s">
        <v>1</v>
      </c>
      <c r="N269" s="153" t="s">
        <v>40</v>
      </c>
      <c r="O269" s="54"/>
      <c r="P269" s="154">
        <f t="shared" si="1"/>
        <v>0</v>
      </c>
      <c r="Q269" s="154">
        <v>0</v>
      </c>
      <c r="R269" s="154">
        <f t="shared" si="2"/>
        <v>0</v>
      </c>
      <c r="S269" s="154">
        <v>0</v>
      </c>
      <c r="T269" s="155">
        <f t="shared" si="3"/>
        <v>0</v>
      </c>
      <c r="AR269" s="156" t="s">
        <v>178</v>
      </c>
      <c r="AT269" s="156" t="s">
        <v>114</v>
      </c>
      <c r="AU269" s="156" t="s">
        <v>120</v>
      </c>
      <c r="AY269" s="16" t="s">
        <v>112</v>
      </c>
      <c r="BE269" s="157">
        <f t="shared" si="4"/>
        <v>0</v>
      </c>
      <c r="BF269" s="157">
        <f t="shared" si="5"/>
        <v>0</v>
      </c>
      <c r="BG269" s="157">
        <f t="shared" si="6"/>
        <v>0</v>
      </c>
      <c r="BH269" s="157">
        <f t="shared" si="7"/>
        <v>0</v>
      </c>
      <c r="BI269" s="157">
        <f t="shared" si="8"/>
        <v>0</v>
      </c>
      <c r="BJ269" s="16" t="s">
        <v>120</v>
      </c>
      <c r="BK269" s="158">
        <f t="shared" si="9"/>
        <v>0</v>
      </c>
      <c r="BL269" s="16" t="s">
        <v>178</v>
      </c>
      <c r="BM269" s="156" t="s">
        <v>436</v>
      </c>
    </row>
    <row r="270" spans="2:65" s="1" customFormat="1" ht="24" customHeight="1">
      <c r="B270" s="145"/>
      <c r="C270" s="146" t="s">
        <v>437</v>
      </c>
      <c r="D270" s="146" t="s">
        <v>114</v>
      </c>
      <c r="E270" s="147" t="s">
        <v>438</v>
      </c>
      <c r="F270" s="148" t="s">
        <v>439</v>
      </c>
      <c r="G270" s="149" t="s">
        <v>440</v>
      </c>
      <c r="H270" s="151"/>
      <c r="I270" s="151"/>
      <c r="J270" s="150">
        <f t="shared" si="0"/>
        <v>0</v>
      </c>
      <c r="K270" s="148" t="s">
        <v>118</v>
      </c>
      <c r="L270" s="31"/>
      <c r="M270" s="152" t="s">
        <v>1</v>
      </c>
      <c r="N270" s="153" t="s">
        <v>40</v>
      </c>
      <c r="O270" s="54"/>
      <c r="P270" s="154">
        <f t="shared" si="1"/>
        <v>0</v>
      </c>
      <c r="Q270" s="154">
        <v>0</v>
      </c>
      <c r="R270" s="154">
        <f t="shared" si="2"/>
        <v>0</v>
      </c>
      <c r="S270" s="154">
        <v>0</v>
      </c>
      <c r="T270" s="155">
        <f t="shared" si="3"/>
        <v>0</v>
      </c>
      <c r="AR270" s="156" t="s">
        <v>178</v>
      </c>
      <c r="AT270" s="156" t="s">
        <v>114</v>
      </c>
      <c r="AU270" s="156" t="s">
        <v>120</v>
      </c>
      <c r="AY270" s="16" t="s">
        <v>112</v>
      </c>
      <c r="BE270" s="157">
        <f t="shared" si="4"/>
        <v>0</v>
      </c>
      <c r="BF270" s="157">
        <f t="shared" si="5"/>
        <v>0</v>
      </c>
      <c r="BG270" s="157">
        <f t="shared" si="6"/>
        <v>0</v>
      </c>
      <c r="BH270" s="157">
        <f t="shared" si="7"/>
        <v>0</v>
      </c>
      <c r="BI270" s="157">
        <f t="shared" si="8"/>
        <v>0</v>
      </c>
      <c r="BJ270" s="16" t="s">
        <v>120</v>
      </c>
      <c r="BK270" s="158">
        <f t="shared" si="9"/>
        <v>0</v>
      </c>
      <c r="BL270" s="16" t="s">
        <v>178</v>
      </c>
      <c r="BM270" s="156" t="s">
        <v>441</v>
      </c>
    </row>
    <row r="271" spans="2:65" s="11" customFormat="1" ht="22.9" customHeight="1">
      <c r="B271" s="132"/>
      <c r="D271" s="133" t="s">
        <v>73</v>
      </c>
      <c r="E271" s="143" t="s">
        <v>442</v>
      </c>
      <c r="F271" s="143" t="s">
        <v>443</v>
      </c>
      <c r="I271" s="135"/>
      <c r="J271" s="144">
        <f>BK271</f>
        <v>0</v>
      </c>
      <c r="L271" s="132"/>
      <c r="M271" s="137"/>
      <c r="N271" s="138"/>
      <c r="O271" s="138"/>
      <c r="P271" s="139">
        <f>SUM(P272:P273)</f>
        <v>0</v>
      </c>
      <c r="Q271" s="138"/>
      <c r="R271" s="139">
        <f>SUM(R272:R273)</f>
        <v>20.007899999999999</v>
      </c>
      <c r="S271" s="138"/>
      <c r="T271" s="140">
        <f>SUM(T272:T273)</f>
        <v>0</v>
      </c>
      <c r="AR271" s="133" t="s">
        <v>120</v>
      </c>
      <c r="AT271" s="141" t="s">
        <v>73</v>
      </c>
      <c r="AU271" s="141" t="s">
        <v>79</v>
      </c>
      <c r="AY271" s="133" t="s">
        <v>112</v>
      </c>
      <c r="BK271" s="142">
        <f>SUM(BK272:BK273)</f>
        <v>0</v>
      </c>
    </row>
    <row r="272" spans="2:65" s="1" customFormat="1" ht="24" customHeight="1">
      <c r="B272" s="145"/>
      <c r="C272" s="146" t="s">
        <v>444</v>
      </c>
      <c r="D272" s="146" t="s">
        <v>114</v>
      </c>
      <c r="E272" s="147" t="s">
        <v>445</v>
      </c>
      <c r="F272" s="148" t="s">
        <v>446</v>
      </c>
      <c r="G272" s="149" t="s">
        <v>166</v>
      </c>
      <c r="H272" s="150">
        <v>387</v>
      </c>
      <c r="I272" s="151"/>
      <c r="J272" s="150">
        <f>ROUND(I272*H272,3)</f>
        <v>0</v>
      </c>
      <c r="K272" s="148" t="s">
        <v>1</v>
      </c>
      <c r="L272" s="31"/>
      <c r="M272" s="152" t="s">
        <v>1</v>
      </c>
      <c r="N272" s="153" t="s">
        <v>40</v>
      </c>
      <c r="O272" s="54"/>
      <c r="P272" s="154">
        <f>O272*H272</f>
        <v>0</v>
      </c>
      <c r="Q272" s="154">
        <v>6.8999999999999997E-4</v>
      </c>
      <c r="R272" s="154">
        <f>Q272*H272</f>
        <v>0.26702999999999999</v>
      </c>
      <c r="S272" s="154">
        <v>0</v>
      </c>
      <c r="T272" s="155">
        <f>S272*H272</f>
        <v>0</v>
      </c>
      <c r="AR272" s="156" t="s">
        <v>178</v>
      </c>
      <c r="AT272" s="156" t="s">
        <v>114</v>
      </c>
      <c r="AU272" s="156" t="s">
        <v>120</v>
      </c>
      <c r="AY272" s="16" t="s">
        <v>112</v>
      </c>
      <c r="BE272" s="157">
        <f>IF(N272="základná",J272,0)</f>
        <v>0</v>
      </c>
      <c r="BF272" s="157">
        <f>IF(N272="znížená",J272,0)</f>
        <v>0</v>
      </c>
      <c r="BG272" s="157">
        <f>IF(N272="zákl. prenesená",J272,0)</f>
        <v>0</v>
      </c>
      <c r="BH272" s="157">
        <f>IF(N272="zníž. prenesená",J272,0)</f>
        <v>0</v>
      </c>
      <c r="BI272" s="157">
        <f>IF(N272="nulová",J272,0)</f>
        <v>0</v>
      </c>
      <c r="BJ272" s="16" t="s">
        <v>120</v>
      </c>
      <c r="BK272" s="158">
        <f>ROUND(I272*H272,3)</f>
        <v>0</v>
      </c>
      <c r="BL272" s="16" t="s">
        <v>178</v>
      </c>
      <c r="BM272" s="156" t="s">
        <v>447</v>
      </c>
    </row>
    <row r="273" spans="2:65" s="1" customFormat="1" ht="24" customHeight="1">
      <c r="B273" s="145"/>
      <c r="C273" s="146" t="s">
        <v>448</v>
      </c>
      <c r="D273" s="146" t="s">
        <v>114</v>
      </c>
      <c r="E273" s="147" t="s">
        <v>449</v>
      </c>
      <c r="F273" s="148" t="s">
        <v>450</v>
      </c>
      <c r="G273" s="149" t="s">
        <v>166</v>
      </c>
      <c r="H273" s="150">
        <v>387</v>
      </c>
      <c r="I273" s="151"/>
      <c r="J273" s="150">
        <f>ROUND(I273*H273,3)</f>
        <v>0</v>
      </c>
      <c r="K273" s="148" t="s">
        <v>1</v>
      </c>
      <c r="L273" s="31"/>
      <c r="M273" s="192" t="s">
        <v>1</v>
      </c>
      <c r="N273" s="193" t="s">
        <v>40</v>
      </c>
      <c r="O273" s="194"/>
      <c r="P273" s="195">
        <f>O273*H273</f>
        <v>0</v>
      </c>
      <c r="Q273" s="195">
        <v>5.101E-2</v>
      </c>
      <c r="R273" s="195">
        <f>Q273*H273</f>
        <v>19.740870000000001</v>
      </c>
      <c r="S273" s="195">
        <v>0</v>
      </c>
      <c r="T273" s="196">
        <f>S273*H273</f>
        <v>0</v>
      </c>
      <c r="AR273" s="156" t="s">
        <v>119</v>
      </c>
      <c r="AT273" s="156" t="s">
        <v>114</v>
      </c>
      <c r="AU273" s="156" t="s">
        <v>120</v>
      </c>
      <c r="AY273" s="16" t="s">
        <v>112</v>
      </c>
      <c r="BE273" s="157">
        <f>IF(N273="základná",J273,0)</f>
        <v>0</v>
      </c>
      <c r="BF273" s="157">
        <f>IF(N273="znížená",J273,0)</f>
        <v>0</v>
      </c>
      <c r="BG273" s="157">
        <f>IF(N273="zákl. prenesená",J273,0)</f>
        <v>0</v>
      </c>
      <c r="BH273" s="157">
        <f>IF(N273="zníž. prenesená",J273,0)</f>
        <v>0</v>
      </c>
      <c r="BI273" s="157">
        <f>IF(N273="nulová",J273,0)</f>
        <v>0</v>
      </c>
      <c r="BJ273" s="16" t="s">
        <v>120</v>
      </c>
      <c r="BK273" s="158">
        <f>ROUND(I273*H273,3)</f>
        <v>0</v>
      </c>
      <c r="BL273" s="16" t="s">
        <v>119</v>
      </c>
      <c r="BM273" s="156" t="s">
        <v>451</v>
      </c>
    </row>
    <row r="274" spans="2:65" s="1" customFormat="1" ht="6.95" customHeight="1">
      <c r="B274" s="43"/>
      <c r="C274" s="44"/>
      <c r="D274" s="44"/>
      <c r="E274" s="44"/>
      <c r="F274" s="44"/>
      <c r="G274" s="44"/>
      <c r="H274" s="44"/>
      <c r="I274" s="106"/>
      <c r="J274" s="44"/>
      <c r="K274" s="44"/>
      <c r="L274" s="31"/>
    </row>
  </sheetData>
  <autoFilter ref="C122:K273"/>
  <mergeCells count="6">
    <mergeCell ref="L2:V2"/>
    <mergeCell ref="E7:H7"/>
    <mergeCell ref="E16:H16"/>
    <mergeCell ref="E25:H25"/>
    <mergeCell ref="E85:H85"/>
    <mergeCell ref="E115:H11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18-56alt - Úprava histori...</vt:lpstr>
      <vt:lpstr>'18-56alt - Úprava histori...'!Názvy_tlače</vt:lpstr>
      <vt:lpstr>'Rekapitulácia stavby'!Názvy_tlače</vt:lpstr>
      <vt:lpstr>'18-56alt - Úprava histori...'!Oblasť_tlače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Používateľ systému Windows</cp:lastModifiedBy>
  <dcterms:created xsi:type="dcterms:W3CDTF">2019-02-28T12:15:47Z</dcterms:created>
  <dcterms:modified xsi:type="dcterms:W3CDTF">2019-03-14T10:29:27Z</dcterms:modified>
</cp:coreProperties>
</file>